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240" yWindow="1065" windowWidth="19320" windowHeight="10800" tabRatio="755" activeTab="0"/>
  </bookViews>
  <sheets>
    <sheet name="Introduction" sheetId="1" r:id="rId1"/>
    <sheet name="Employability" sheetId="2" r:id="rId2"/>
    <sheet name="Selection" sheetId="3" r:id="rId3"/>
  </sheets>
  <definedNames>
    <definedName name="F28a">#REF!</definedName>
    <definedName name="_xlnm.Print_Area" localSheetId="0">'Introduction'!$B$3:$F$6</definedName>
  </definedNames>
  <calcPr fullCalcOnLoad="1"/>
</workbook>
</file>

<file path=xl/sharedStrings.xml><?xml version="1.0" encoding="utf-8"?>
<sst xmlns="http://schemas.openxmlformats.org/spreadsheetml/2006/main" count="138" uniqueCount="107">
  <si>
    <t>GLH</t>
  </si>
  <si>
    <t>Select</t>
  </si>
  <si>
    <t>Instructions</t>
  </si>
  <si>
    <t>Selected</t>
  </si>
  <si>
    <t>Required</t>
  </si>
  <si>
    <t>Entry 3</t>
  </si>
  <si>
    <t>Click here to select . . .</t>
  </si>
  <si>
    <t>Entry Level 3 Certificate</t>
  </si>
  <si>
    <t>Level 1 Award</t>
  </si>
  <si>
    <t>Level 1 Certificate</t>
  </si>
  <si>
    <t>Level 2 Award</t>
  </si>
  <si>
    <t>Level 2 Certificate</t>
  </si>
  <si>
    <t>Qualification Level</t>
  </si>
  <si>
    <t>Number of Mandatory Entry 3 Units</t>
  </si>
  <si>
    <t>P</t>
  </si>
  <si>
    <t>O</t>
  </si>
  <si>
    <t>Number of Mandatory Level 1 Units</t>
  </si>
  <si>
    <t>Number of Mandatory Level 2 Units</t>
  </si>
  <si>
    <t>Unit No.</t>
  </si>
  <si>
    <t>Unit Title</t>
  </si>
  <si>
    <t>Level 1</t>
  </si>
  <si>
    <t>Assessing myself for work</t>
  </si>
  <si>
    <t>Preparing for and learning from a work placement</t>
  </si>
  <si>
    <t>Level 2</t>
  </si>
  <si>
    <t>Employability Skills</t>
  </si>
  <si>
    <t>Centre name:</t>
  </si>
  <si>
    <t>Total GLH</t>
  </si>
  <si>
    <t>Learning to be financially capable</t>
  </si>
  <si>
    <t>Click in the blue 'Click here to select . . .' box on the left to select the level of the required qualification.</t>
  </si>
  <si>
    <t>You have met the unit requirements for your selected level. Click Return to selection page to continue.</t>
  </si>
  <si>
    <t>You have exceeded the number of required units for your chosen level of qualification</t>
  </si>
  <si>
    <t>You must select 2 units from the Entry 3 units.</t>
  </si>
  <si>
    <t>You can now choose any unit from any level as an optional unit. Please note that once you have selected the mandatory units all of the remaining units (including any mandatory group) can then be selected as an optional unit. Please note each unit has a value of 3 credits.</t>
  </si>
  <si>
    <t>E3</t>
  </si>
  <si>
    <t>E1</t>
  </si>
  <si>
    <t>E2</t>
  </si>
  <si>
    <t>You must select 2 units from the Level 2 units</t>
  </si>
  <si>
    <t>You must select at least 2 units from the Entry 3 units</t>
  </si>
  <si>
    <t>You must select at least 2 units from the Level 1 units</t>
  </si>
  <si>
    <t>You can now select any unit from any level as an optional unit</t>
  </si>
  <si>
    <t>The boxes to the left will show you the mandatory and optional unit requirements for the required level of the qualification. Please note that once you have selected the mandatory units all of the remaining units (including any mandatory group) can then be selected as an optional unit. Each unit is worth 3 credits. Barred combinations will be greyed out and unselectable.</t>
  </si>
  <si>
    <t>Now that you have selected the mandatory units you can now choose an additional 3 units from any level.</t>
  </si>
  <si>
    <t>L2 M</t>
  </si>
  <si>
    <t>L2 O</t>
  </si>
  <si>
    <t>E3 M</t>
  </si>
  <si>
    <t>E3 O</t>
  </si>
  <si>
    <t>L1 M</t>
  </si>
  <si>
    <t>L1 O</t>
  </si>
  <si>
    <r>
      <t>You have met the unit requirements for this qualification. Click on the '</t>
    </r>
    <r>
      <rPr>
        <i/>
        <sz val="11"/>
        <color indexed="8"/>
        <rFont val="Arial"/>
        <family val="2"/>
      </rPr>
      <t>Return to selection page'</t>
    </r>
    <r>
      <rPr>
        <sz val="11"/>
        <color indexed="8"/>
        <rFont val="Arial"/>
        <family val="2"/>
      </rPr>
      <t xml:space="preserve"> button to continue.</t>
    </r>
  </si>
  <si>
    <t>Now that you have selected the mandatory units you can now choose one additional unit from any level. Barred combinations will be greyed out and unselectable.</t>
  </si>
  <si>
    <t>Now that you have selected the mandatory units you can now choose one additional unit from any level. Barred combinations will be greyed out and unselectable</t>
  </si>
  <si>
    <t>L1</t>
  </si>
  <si>
    <t>L2</t>
  </si>
  <si>
    <t>Total number of optional units</t>
  </si>
  <si>
    <t>The boxes to the left will show you the mandatory and optional unit requirements for the required level of the qualification. Barred combinations will be greyed out and unselectable. Please begin by selecting 2 mandatory units at Level 2.</t>
  </si>
  <si>
    <t>The boxes to the left will show you the mandatory and optional unit requirements for the required level of the qualification. Barred combinations will be greyed out and unselectable. Please begin by selecting 2 mandatory units at Level 1.</t>
  </si>
  <si>
    <t>The boxes to the left will show you the mandatory and optional unit requirements for the required level of the qualification. Unit 6 is barred at Entry Level 3. 
Please begin by selecting 2 mandatory units at Entry 3.</t>
  </si>
  <si>
    <t>Employability, Functional Skills and Contact Centre Operations Level 1</t>
  </si>
  <si>
    <t>Entry Level 3 Award</t>
  </si>
  <si>
    <t>Click here to select level . . .</t>
  </si>
  <si>
    <t>The boxes to the left will show you the mandatory and optional unit requirements for the required level of the qualification. Barred combinations will be greyed out and unselectable. Please begin by selecting 3 mandatory units at Entry 3.</t>
  </si>
  <si>
    <t>EL3C</t>
  </si>
  <si>
    <t>EL1C</t>
  </si>
  <si>
    <t>The boxes to the left will show you the mandatory and optional unit requirements for the required level of the qualification. Barred combinations will be greyed out and unselectable. Please begin by selecting 3 mandatory units at Level 1.</t>
  </si>
  <si>
    <t>EL2C</t>
  </si>
  <si>
    <t>The boxes to the left will show you the mandatory and optional unit requirements for the required level of the qualification. Barred combinations will be greyed out and unselectable. Please begin by selecting 3 mandatory units at Level 2.</t>
  </si>
  <si>
    <t>E3C</t>
  </si>
  <si>
    <t>E1C</t>
  </si>
  <si>
    <t>E2C</t>
  </si>
  <si>
    <t>Please begin by selecting 3 mandatory units at Entry 3.</t>
  </si>
  <si>
    <t>The boxes to the left will show you the mandatory and optional unit requirements for the required level of the qualification. Unit 6 is barred at Entry Level 3. 
Please begin by selecting 3 mandatory units at Entry 3.</t>
  </si>
  <si>
    <t>EL3A</t>
  </si>
  <si>
    <t>Select 2 mandatory units from Entry 3.</t>
  </si>
  <si>
    <t>L1A</t>
  </si>
  <si>
    <t>Select 2 mandatory units from Level 1.</t>
  </si>
  <si>
    <t>L1C</t>
  </si>
  <si>
    <t>Select 3 mandatory units from Entry 3.</t>
  </si>
  <si>
    <t>Select 3 mandatory units from Level 1.</t>
  </si>
  <si>
    <t>E2A</t>
  </si>
  <si>
    <t>Select 2 mandatory units from Level 2.</t>
  </si>
  <si>
    <t>Select 3 mandatory units from Level 2.</t>
  </si>
  <si>
    <t>Now select any 1 optional unit from any level.</t>
  </si>
  <si>
    <t>Now select any 2 optional units from any level.</t>
  </si>
  <si>
    <t>You have met the unit requirements for this qualification.</t>
  </si>
  <si>
    <t>To begin select your required level of qualification 
in the blue box to the left.</t>
  </si>
  <si>
    <t>Rules of Combination Calculator</t>
  </si>
  <si>
    <t>This calculator will help you to select the right credits for learners to undertake to complete the chosen qualification route.  The calculator will ensure that you choose the correct number of credits required in the mandatory and optional sections of the qualification. The calculator will generate a clear table of the selected units which can be printed out and included in your learners' portfolio or other records.</t>
  </si>
  <si>
    <t>Centre Selection</t>
  </si>
  <si>
    <t>Centre Number:</t>
  </si>
  <si>
    <t>Teacher:</t>
  </si>
  <si>
    <t>Candidate/Class:</t>
  </si>
  <si>
    <t>Guided learning hours:</t>
  </si>
  <si>
    <t>Learning to be financially aware</t>
  </si>
  <si>
    <t>Preparing for and learning from a job interview</t>
  </si>
  <si>
    <t>Researching and selecting a job opportunity</t>
  </si>
  <si>
    <t>Providing personal information for working life</t>
  </si>
  <si>
    <t>Understanding health and safety in the workplace</t>
  </si>
  <si>
    <t>Understanding workplace values and practices</t>
  </si>
  <si>
    <t>Preparing for and learning from a job search</t>
  </si>
  <si>
    <t>Assessing myself for a job</t>
  </si>
  <si>
    <t>Planning for and learning from a job interview</t>
  </si>
  <si>
    <t>Providing personal information for the workplace</t>
  </si>
  <si>
    <t>Assessing myself for a career</t>
  </si>
  <si>
    <t>Learning to manage finance</t>
  </si>
  <si>
    <t>Planning for and reflecting on a job interview</t>
  </si>
  <si>
    <t>Presenting personal information for the workplace</t>
  </si>
  <si>
    <t>Planning for and reflecting on a work placement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</si>
</sst>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103">
    <font>
      <sz val="11"/>
      <color theme="1"/>
      <name val="Calibri"/>
      <family val="2"/>
    </font>
    <font>
      <sz val="11"/>
      <color indexed="8"/>
      <name val="Calibri"/>
      <family val="2"/>
    </font>
    <font>
      <sz val="10"/>
      <name val="Arial"/>
      <family val="2"/>
    </font>
    <font>
      <sz val="11"/>
      <name val="Arial"/>
      <family val="2"/>
    </font>
    <font>
      <b/>
      <sz val="11"/>
      <name val="Arial"/>
      <family val="2"/>
    </font>
    <font>
      <b/>
      <sz val="12"/>
      <name val="Arial"/>
      <family val="2"/>
    </font>
    <font>
      <b/>
      <sz val="14"/>
      <name val="Arial"/>
      <family val="2"/>
    </font>
    <font>
      <sz val="14"/>
      <name val="Arial"/>
      <family val="2"/>
    </font>
    <font>
      <sz val="12"/>
      <color indexed="8"/>
      <name val="Arial"/>
      <family val="2"/>
    </font>
    <font>
      <sz val="11"/>
      <color indexed="8"/>
      <name val="Arial"/>
      <family val="2"/>
    </font>
    <font>
      <i/>
      <sz val="11"/>
      <color indexed="8"/>
      <name val="Arial"/>
      <family val="2"/>
    </font>
    <font>
      <b/>
      <sz val="14"/>
      <color indexed="60"/>
      <name val="Arial"/>
      <family val="2"/>
    </font>
    <font>
      <sz val="11"/>
      <color indexed="2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Arial"/>
      <family val="2"/>
    </font>
    <font>
      <b/>
      <sz val="14"/>
      <color indexed="8"/>
      <name val="Arial"/>
      <family val="2"/>
    </font>
    <font>
      <b/>
      <sz val="11"/>
      <color indexed="9"/>
      <name val="Arial"/>
      <family val="2"/>
    </font>
    <font>
      <sz val="11"/>
      <color indexed="9"/>
      <name val="Arial"/>
      <family val="2"/>
    </font>
    <font>
      <b/>
      <sz val="12"/>
      <color indexed="8"/>
      <name val="Arial"/>
      <family val="2"/>
    </font>
    <font>
      <b/>
      <sz val="11"/>
      <color indexed="8"/>
      <name val="Arial"/>
      <family val="2"/>
    </font>
    <font>
      <b/>
      <sz val="11"/>
      <color indexed="17"/>
      <name val="Arial"/>
      <family val="2"/>
    </font>
    <font>
      <b/>
      <sz val="28"/>
      <color indexed="17"/>
      <name val="Wingdings 2"/>
      <family val="1"/>
    </font>
    <font>
      <sz val="11"/>
      <color indexed="9"/>
      <name val="Wingdings 2"/>
      <family val="1"/>
    </font>
    <font>
      <sz val="11"/>
      <color indexed="31"/>
      <name val="Arial"/>
      <family val="2"/>
    </font>
    <font>
      <b/>
      <sz val="28"/>
      <color indexed="18"/>
      <name val="Arial"/>
      <family val="2"/>
    </font>
    <font>
      <b/>
      <sz val="12"/>
      <color indexed="10"/>
      <name val="Arial"/>
      <family val="2"/>
    </font>
    <font>
      <b/>
      <sz val="20"/>
      <color indexed="8"/>
      <name val="Arial"/>
      <family val="2"/>
    </font>
    <font>
      <b/>
      <sz val="9"/>
      <color indexed="9"/>
      <name val="Arial"/>
      <family val="2"/>
    </font>
    <font>
      <b/>
      <sz val="24"/>
      <color indexed="9"/>
      <name val="Arial"/>
      <family val="2"/>
    </font>
    <font>
      <sz val="11"/>
      <color indexed="18"/>
      <name val="Arial"/>
      <family val="2"/>
    </font>
    <font>
      <b/>
      <sz val="16"/>
      <color indexed="8"/>
      <name val="Arial"/>
      <family val="2"/>
    </font>
    <font>
      <b/>
      <sz val="28"/>
      <color indexed="9"/>
      <name val="Arial"/>
      <family val="2"/>
    </font>
    <font>
      <b/>
      <sz val="16"/>
      <color indexed="62"/>
      <name val="Arial"/>
      <family val="2"/>
    </font>
    <font>
      <b/>
      <sz val="24"/>
      <color indexed="18"/>
      <name val="Arial"/>
      <family val="2"/>
    </font>
    <font>
      <b/>
      <sz val="16"/>
      <color indexed="9"/>
      <name val="Arial"/>
      <family val="2"/>
    </font>
    <font>
      <sz val="8"/>
      <name val="Tahoma"/>
      <family val="2"/>
    </font>
    <font>
      <b/>
      <sz val="18"/>
      <color indexed="56"/>
      <name val="Arial"/>
      <family val="0"/>
    </font>
    <font>
      <sz val="18"/>
      <color indexed="56"/>
      <name val="Arial"/>
      <family val="0"/>
    </font>
    <font>
      <sz val="14"/>
      <color indexed="8"/>
      <name val="Arial"/>
      <family val="0"/>
    </font>
    <font>
      <b/>
      <sz val="18"/>
      <color indexed="8"/>
      <name val="Arial"/>
      <family val="0"/>
    </font>
    <font>
      <sz val="18"/>
      <color indexed="8"/>
      <name val="Arial"/>
      <family val="0"/>
    </font>
    <font>
      <b/>
      <i/>
      <sz val="14"/>
      <color indexed="8"/>
      <name val="Arial"/>
      <family val="0"/>
    </font>
    <font>
      <b/>
      <vertAlign val="superscript"/>
      <sz val="20"/>
      <color indexed="8"/>
      <name val="Arial"/>
      <family val="0"/>
    </font>
    <font>
      <i/>
      <vertAlign val="superscript"/>
      <sz val="16"/>
      <color indexed="8"/>
      <name val="Arial"/>
      <family val="0"/>
    </font>
    <font>
      <vertAlign val="superscript"/>
      <sz val="14"/>
      <color indexed="8"/>
      <name val="Arial"/>
      <family val="0"/>
    </font>
    <font>
      <b/>
      <sz val="20"/>
      <color indexed="9"/>
      <name val="Arial"/>
      <family val="0"/>
    </font>
    <font>
      <b/>
      <sz val="32"/>
      <color indexed="9"/>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rgb="FFFF0000"/>
      <name val="Arial"/>
      <family val="2"/>
    </font>
    <font>
      <b/>
      <sz val="14"/>
      <color theme="1"/>
      <name val="Arial"/>
      <family val="2"/>
    </font>
    <font>
      <b/>
      <sz val="11"/>
      <color theme="0"/>
      <name val="Arial"/>
      <family val="2"/>
    </font>
    <font>
      <sz val="11"/>
      <color theme="0"/>
      <name val="Arial"/>
      <family val="2"/>
    </font>
    <font>
      <b/>
      <sz val="12"/>
      <color theme="1"/>
      <name val="Arial"/>
      <family val="2"/>
    </font>
    <font>
      <b/>
      <sz val="11"/>
      <color theme="1"/>
      <name val="Arial"/>
      <family val="2"/>
    </font>
    <font>
      <b/>
      <sz val="11"/>
      <color rgb="FF00B050"/>
      <name val="Arial"/>
      <family val="2"/>
    </font>
    <font>
      <sz val="12"/>
      <color theme="1"/>
      <name val="Arial"/>
      <family val="2"/>
    </font>
    <font>
      <b/>
      <sz val="28"/>
      <color rgb="FF00B050"/>
      <name val="Wingdings 2"/>
      <family val="1"/>
    </font>
    <font>
      <sz val="11"/>
      <color theme="0"/>
      <name val="Wingdings 2"/>
      <family val="1"/>
    </font>
    <font>
      <sz val="11"/>
      <color theme="4" tint="0.7999799847602844"/>
      <name val="Arial"/>
      <family val="2"/>
    </font>
    <font>
      <b/>
      <sz val="28"/>
      <color theme="3" tint="-0.24997000396251678"/>
      <name val="Arial"/>
      <family val="2"/>
    </font>
    <font>
      <b/>
      <sz val="12"/>
      <color rgb="FFFF0000"/>
      <name val="Arial"/>
      <family val="2"/>
    </font>
    <font>
      <b/>
      <sz val="20"/>
      <color theme="1"/>
      <name val="Arial"/>
      <family val="2"/>
    </font>
    <font>
      <b/>
      <sz val="9"/>
      <color theme="0"/>
      <name val="Arial"/>
      <family val="2"/>
    </font>
    <font>
      <b/>
      <sz val="24"/>
      <color theme="0"/>
      <name val="Arial"/>
      <family val="2"/>
    </font>
    <font>
      <sz val="11"/>
      <color theme="3" tint="-0.24997000396251678"/>
      <name val="Arial"/>
      <family val="2"/>
    </font>
    <font>
      <b/>
      <sz val="16"/>
      <color theme="1"/>
      <name val="Arial"/>
      <family val="2"/>
    </font>
    <font>
      <b/>
      <sz val="28"/>
      <color theme="0"/>
      <name val="Arial"/>
      <family val="2"/>
    </font>
    <font>
      <b/>
      <sz val="16"/>
      <color rgb="FF324693"/>
      <name val="Arial"/>
      <family val="2"/>
    </font>
    <font>
      <b/>
      <sz val="24"/>
      <color theme="3" tint="-0.24997000396251678"/>
      <name val="Arial"/>
      <family val="2"/>
    </font>
    <font>
      <b/>
      <sz val="16"/>
      <color theme="0"/>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indexed="9"/>
        <bgColor indexed="64"/>
      </patternFill>
    </fill>
    <fill>
      <patternFill patternType="solid">
        <fgColor theme="7" tint="-0.24997000396251678"/>
        <bgColor indexed="64"/>
      </patternFill>
    </fill>
    <fill>
      <patternFill patternType="solid">
        <fgColor theme="3" tint="0.7999799847602844"/>
        <bgColor indexed="64"/>
      </patternFill>
    </fill>
    <fill>
      <patternFill patternType="solid">
        <fgColor theme="5" tint="-0.24997000396251678"/>
        <bgColor indexed="64"/>
      </patternFill>
    </fill>
    <fill>
      <patternFill patternType="solid">
        <fgColor theme="3" tint="-0.24997000396251678"/>
        <bgColor indexed="64"/>
      </patternFill>
    </fill>
    <fill>
      <patternFill patternType="solid">
        <fgColor theme="3" tint="0.39998000860214233"/>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00245E"/>
        <bgColor indexed="64"/>
      </patternFill>
    </fill>
    <fill>
      <patternFill patternType="solid">
        <fgColor theme="0"/>
        <bgColor indexed="64"/>
      </patternFill>
    </fill>
    <fill>
      <patternFill patternType="solid">
        <fgColor rgb="FFE01E2D"/>
        <bgColor indexed="64"/>
      </patternFill>
    </fill>
    <fill>
      <patternFill patternType="solid">
        <fgColor rgb="FFFF939B"/>
        <bgColor indexed="64"/>
      </patternFill>
    </fill>
    <fill>
      <patternFill patternType="solid">
        <fgColor theme="0" tint="-0.24997000396251678"/>
        <bgColor indexed="64"/>
      </patternFill>
    </fill>
    <fill>
      <patternFill patternType="solid">
        <fgColor theme="3" tint="0.5999900102615356"/>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style="thin"/>
    </border>
    <border>
      <left style="thin"/>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thin"/>
      <right style="thin"/>
      <top style="thin"/>
      <bottom style="medium"/>
    </border>
    <border>
      <left style="thin"/>
      <right style="thin"/>
      <top/>
      <bottom style="medium"/>
    </border>
    <border>
      <left style="thin"/>
      <right style="medium"/>
      <top/>
      <bottom style="medium"/>
    </border>
    <border>
      <left style="thin"/>
      <right/>
      <top style="thin"/>
      <bottom style="thin"/>
    </border>
    <border>
      <left/>
      <right/>
      <top style="thin"/>
      <bottom style="thin"/>
    </border>
    <border>
      <left style="thin"/>
      <right>
        <color indexed="63"/>
      </right>
      <top>
        <color indexed="63"/>
      </top>
      <bottom>
        <color indexed="63"/>
      </bottom>
    </border>
    <border>
      <left/>
      <right style="medium"/>
      <top style="medium"/>
      <bottom/>
    </border>
    <border>
      <left style="medium"/>
      <right/>
      <top style="medium"/>
      <bottom/>
    </border>
    <border>
      <left/>
      <right/>
      <top style="medium"/>
      <bottom/>
    </border>
    <border>
      <left style="medium">
        <color rgb="FFFF0000"/>
      </left>
      <right style="thin"/>
      <top style="medium">
        <color rgb="FFFF0000"/>
      </top>
      <bottom style="medium">
        <color rgb="FFFF0000"/>
      </bottom>
    </border>
    <border>
      <left style="thin"/>
      <right style="thin"/>
      <top style="medium">
        <color rgb="FFFF0000"/>
      </top>
      <bottom style="medium">
        <color rgb="FFFF0000"/>
      </bottom>
    </border>
    <border>
      <left style="thin"/>
      <right style="medium">
        <color rgb="FFFF0000"/>
      </right>
      <top style="medium">
        <color rgb="FFFF0000"/>
      </top>
      <bottom style="medium">
        <color rgb="FFFF0000"/>
      </bottom>
    </border>
    <border>
      <left style="medium"/>
      <right style="thin"/>
      <top style="thin"/>
      <bottom style="thin"/>
    </border>
    <border>
      <left style="medium"/>
      <right style="thin"/>
      <top style="thin"/>
      <bottom style="medium"/>
    </border>
    <border>
      <left style="medium"/>
      <right style="thin"/>
      <top/>
      <bottom style="thin"/>
    </border>
    <border>
      <left style="thin"/>
      <right style="thin"/>
      <top/>
      <bottom style="thin"/>
    </border>
    <border>
      <left style="medium"/>
      <right/>
      <top style="thin"/>
      <bottom style="thin"/>
    </border>
    <border>
      <left style="medium"/>
      <right/>
      <top/>
      <bottom style="medium"/>
    </border>
    <border>
      <left/>
      <right/>
      <top/>
      <bottom style="medium"/>
    </border>
    <border>
      <left style="medium"/>
      <right style="thin"/>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193">
    <xf numFmtId="0" fontId="0" fillId="0" borderId="0" xfId="0" applyFont="1" applyAlignment="1">
      <alignment/>
    </xf>
    <xf numFmtId="0" fontId="80" fillId="0" borderId="0" xfId="0" applyFont="1" applyAlignment="1">
      <alignment/>
    </xf>
    <xf numFmtId="0" fontId="81" fillId="0" borderId="0" xfId="0" applyFont="1" applyAlignment="1">
      <alignment/>
    </xf>
    <xf numFmtId="0" fontId="82" fillId="0" borderId="0" xfId="0" applyFont="1" applyFill="1" applyBorder="1" applyAlignment="1">
      <alignment vertical="center" wrapText="1"/>
    </xf>
    <xf numFmtId="0" fontId="83" fillId="33" borderId="10" xfId="0" applyFont="1" applyFill="1" applyBorder="1" applyAlignment="1">
      <alignment vertical="center"/>
    </xf>
    <xf numFmtId="0" fontId="84" fillId="0" borderId="0" xfId="0" applyFont="1" applyAlignment="1">
      <alignment/>
    </xf>
    <xf numFmtId="0" fontId="85" fillId="7" borderId="11" xfId="0" applyFont="1" applyFill="1" applyBorder="1" applyAlignment="1">
      <alignment horizontal="center" vertical="center"/>
    </xf>
    <xf numFmtId="0" fontId="86" fillId="0" borderId="0" xfId="0" applyFont="1" applyFill="1" applyAlignment="1">
      <alignment vertical="center" wrapText="1"/>
    </xf>
    <xf numFmtId="0" fontId="85" fillId="0" borderId="0" xfId="0" applyFont="1" applyBorder="1" applyAlignment="1">
      <alignment horizontal="left" vertical="center"/>
    </xf>
    <xf numFmtId="0" fontId="87" fillId="0" borderId="0" xfId="0" applyFont="1" applyAlignment="1">
      <alignment horizontal="center" vertical="center"/>
    </xf>
    <xf numFmtId="0" fontId="81" fillId="0" borderId="0" xfId="0" applyFont="1" applyAlignment="1" applyProtection="1">
      <alignment horizontal="center" vertical="center"/>
      <protection locked="0"/>
    </xf>
    <xf numFmtId="0" fontId="81" fillId="0" borderId="0" xfId="0" applyFont="1" applyAlignment="1">
      <alignment horizontal="center" vertical="center"/>
    </xf>
    <xf numFmtId="0" fontId="80" fillId="0" borderId="0" xfId="0" applyFont="1" applyAlignment="1">
      <alignment horizontal="left"/>
    </xf>
    <xf numFmtId="0" fontId="80" fillId="0" borderId="0" xfId="0" applyFont="1" applyAlignment="1">
      <alignment horizontal="center" vertical="center"/>
    </xf>
    <xf numFmtId="0" fontId="80" fillId="3" borderId="12" xfId="0" applyFont="1" applyFill="1" applyBorder="1" applyAlignment="1">
      <alignment/>
    </xf>
    <xf numFmtId="0" fontId="3" fillId="34" borderId="0" xfId="56" applyFont="1" applyFill="1" applyBorder="1">
      <alignment/>
      <protection/>
    </xf>
    <xf numFmtId="0" fontId="83" fillId="35" borderId="13" xfId="0" applyFont="1" applyFill="1" applyBorder="1" applyAlignment="1">
      <alignment horizontal="center" vertical="center" wrapText="1"/>
    </xf>
    <xf numFmtId="0" fontId="83" fillId="35" borderId="13" xfId="0" applyFont="1" applyFill="1" applyBorder="1" applyAlignment="1">
      <alignment horizontal="center" vertical="center"/>
    </xf>
    <xf numFmtId="0" fontId="83" fillId="35" borderId="14" xfId="0" applyFont="1" applyFill="1" applyBorder="1" applyAlignment="1">
      <alignment horizontal="center" vertical="center"/>
    </xf>
    <xf numFmtId="0" fontId="80" fillId="15" borderId="11" xfId="0" applyFont="1" applyFill="1" applyBorder="1" applyAlignment="1">
      <alignment horizontal="center" vertical="center"/>
    </xf>
    <xf numFmtId="0" fontId="80" fillId="11" borderId="11" xfId="0" applyFont="1" applyFill="1" applyBorder="1" applyAlignment="1">
      <alignment horizontal="center" vertical="center"/>
    </xf>
    <xf numFmtId="0" fontId="80" fillId="5" borderId="11" xfId="0" applyFont="1" applyFill="1" applyBorder="1" applyAlignment="1">
      <alignment horizontal="center" vertical="center"/>
    </xf>
    <xf numFmtId="0" fontId="80" fillId="5" borderId="12" xfId="0" applyFont="1" applyFill="1" applyBorder="1" applyAlignment="1">
      <alignment/>
    </xf>
    <xf numFmtId="0" fontId="80" fillId="36" borderId="12" xfId="0" applyFont="1" applyFill="1" applyBorder="1" applyAlignment="1">
      <alignment/>
    </xf>
    <xf numFmtId="0" fontId="80" fillId="36" borderId="15" xfId="0" applyFont="1" applyFill="1" applyBorder="1" applyAlignment="1">
      <alignment/>
    </xf>
    <xf numFmtId="0" fontId="83" fillId="37" borderId="13" xfId="0" applyFont="1" applyFill="1" applyBorder="1" applyAlignment="1">
      <alignment horizontal="center" vertical="center" wrapText="1"/>
    </xf>
    <xf numFmtId="0" fontId="83" fillId="37" borderId="13" xfId="0" applyFont="1" applyFill="1" applyBorder="1" applyAlignment="1">
      <alignment horizontal="center" vertical="center"/>
    </xf>
    <xf numFmtId="0" fontId="83" fillId="37" borderId="14" xfId="0" applyFont="1" applyFill="1" applyBorder="1" applyAlignment="1">
      <alignment horizontal="center" vertical="center"/>
    </xf>
    <xf numFmtId="0" fontId="83" fillId="38" borderId="13" xfId="0" applyFont="1" applyFill="1" applyBorder="1" applyAlignment="1">
      <alignment horizontal="center" vertical="center" wrapText="1"/>
    </xf>
    <xf numFmtId="0" fontId="83" fillId="38" borderId="13" xfId="0" applyFont="1" applyFill="1" applyBorder="1" applyAlignment="1">
      <alignment horizontal="center" vertical="center"/>
    </xf>
    <xf numFmtId="0" fontId="83" fillId="38" borderId="14" xfId="0" applyFont="1" applyFill="1" applyBorder="1" applyAlignment="1">
      <alignment horizontal="center" vertical="center"/>
    </xf>
    <xf numFmtId="0" fontId="80" fillId="36" borderId="11" xfId="0" applyFont="1" applyFill="1" applyBorder="1" applyAlignment="1">
      <alignment horizontal="center" vertical="center"/>
    </xf>
    <xf numFmtId="0" fontId="80" fillId="36" borderId="16" xfId="0" applyFont="1" applyFill="1" applyBorder="1" applyAlignment="1">
      <alignment horizontal="center" vertical="center"/>
    </xf>
    <xf numFmtId="0" fontId="80" fillId="39" borderId="11" xfId="0" applyFont="1" applyFill="1" applyBorder="1" applyAlignment="1">
      <alignment horizontal="center" vertical="center"/>
    </xf>
    <xf numFmtId="0" fontId="80" fillId="39" borderId="16" xfId="0" applyFont="1" applyFill="1" applyBorder="1" applyAlignment="1">
      <alignment horizontal="center" vertical="center"/>
    </xf>
    <xf numFmtId="0" fontId="80" fillId="0" borderId="0" xfId="0" applyFont="1" applyAlignment="1">
      <alignment/>
    </xf>
    <xf numFmtId="0" fontId="80" fillId="0" borderId="0" xfId="0" applyFont="1" applyFill="1" applyAlignment="1">
      <alignment/>
    </xf>
    <xf numFmtId="0" fontId="88" fillId="0" borderId="0" xfId="52" applyFont="1" applyBorder="1" applyAlignment="1">
      <alignment vertical="top" wrapText="1"/>
    </xf>
    <xf numFmtId="0" fontId="80" fillId="0" borderId="0" xfId="0" applyFont="1" applyFill="1" applyAlignment="1">
      <alignment horizontal="center" vertical="center"/>
    </xf>
    <xf numFmtId="0" fontId="80" fillId="0" borderId="0" xfId="0" applyFont="1" applyFill="1" applyBorder="1" applyAlignment="1">
      <alignment horizontal="center" vertical="center"/>
    </xf>
    <xf numFmtId="0" fontId="80" fillId="0" borderId="0" xfId="0" applyFont="1" applyFill="1" applyBorder="1" applyAlignment="1">
      <alignment/>
    </xf>
    <xf numFmtId="0" fontId="80" fillId="15" borderId="16" xfId="0" applyFont="1" applyFill="1" applyBorder="1" applyAlignment="1">
      <alignment horizontal="center" vertical="center"/>
    </xf>
    <xf numFmtId="0" fontId="80" fillId="3" borderId="16" xfId="0" applyFont="1" applyFill="1" applyBorder="1" applyAlignment="1">
      <alignment horizontal="center" vertical="center"/>
    </xf>
    <xf numFmtId="0" fontId="80" fillId="3" borderId="15" xfId="0" applyFont="1" applyFill="1" applyBorder="1" applyAlignment="1">
      <alignment/>
    </xf>
    <xf numFmtId="0" fontId="85" fillId="3" borderId="11" xfId="0" applyFont="1" applyFill="1" applyBorder="1" applyAlignment="1">
      <alignment horizontal="center" vertical="center"/>
    </xf>
    <xf numFmtId="0" fontId="89" fillId="3" borderId="12" xfId="0" applyFont="1" applyFill="1" applyBorder="1" applyAlignment="1">
      <alignment horizontal="center" vertical="center"/>
    </xf>
    <xf numFmtId="0" fontId="85" fillId="5" borderId="11" xfId="0" applyFont="1" applyFill="1" applyBorder="1" applyAlignment="1">
      <alignment horizontal="center" vertical="center"/>
    </xf>
    <xf numFmtId="0" fontId="89" fillId="5" borderId="12" xfId="0" applyFont="1" applyFill="1" applyBorder="1" applyAlignment="1">
      <alignment horizontal="center" vertical="center"/>
    </xf>
    <xf numFmtId="0" fontId="85" fillId="36" borderId="11" xfId="0" applyFont="1" applyFill="1" applyBorder="1" applyAlignment="1">
      <alignment horizontal="center" vertical="center"/>
    </xf>
    <xf numFmtId="0" fontId="89" fillId="36" borderId="12" xfId="0" applyFont="1" applyFill="1" applyBorder="1" applyAlignment="1">
      <alignment horizontal="center" vertical="center"/>
    </xf>
    <xf numFmtId="0" fontId="89" fillId="7" borderId="15" xfId="0" applyFont="1" applyFill="1" applyBorder="1" applyAlignment="1">
      <alignment horizontal="center" vertical="center"/>
    </xf>
    <xf numFmtId="0" fontId="85" fillId="40" borderId="17" xfId="0" applyFont="1" applyFill="1" applyBorder="1" applyAlignment="1">
      <alignment horizontal="center" vertical="center"/>
    </xf>
    <xf numFmtId="0" fontId="85" fillId="40" borderId="18" xfId="0" applyFont="1" applyFill="1" applyBorder="1" applyAlignment="1">
      <alignment horizontal="center" vertical="center"/>
    </xf>
    <xf numFmtId="0" fontId="4" fillId="0" borderId="0" xfId="56" applyFont="1" applyFill="1" applyBorder="1" applyAlignment="1">
      <alignment horizontal="center" vertical="center"/>
      <protection/>
    </xf>
    <xf numFmtId="0" fontId="86" fillId="0" borderId="0" xfId="0" applyFont="1" applyFill="1" applyBorder="1" applyAlignment="1">
      <alignment horizontal="center" vertical="center"/>
    </xf>
    <xf numFmtId="0" fontId="3" fillId="0" borderId="0" xfId="56" applyFont="1" applyFill="1" applyBorder="1" applyAlignment="1">
      <alignment vertical="center" wrapText="1"/>
      <protection/>
    </xf>
    <xf numFmtId="0" fontId="3" fillId="0" borderId="0" xfId="56" applyFont="1" applyFill="1" applyBorder="1" applyAlignment="1">
      <alignment horizontal="center" vertical="center"/>
      <protection/>
    </xf>
    <xf numFmtId="0" fontId="83" fillId="0" borderId="0" xfId="56" applyFont="1" applyFill="1" applyBorder="1" applyAlignment="1">
      <alignment vertical="center" wrapText="1"/>
      <protection/>
    </xf>
    <xf numFmtId="0" fontId="90" fillId="0" borderId="0" xfId="0" applyFont="1" applyAlignment="1">
      <alignment/>
    </xf>
    <xf numFmtId="0" fontId="91" fillId="0" borderId="0" xfId="0" applyFont="1" applyFill="1" applyAlignment="1">
      <alignment/>
    </xf>
    <xf numFmtId="0" fontId="80" fillId="41" borderId="0" xfId="0" applyFont="1" applyFill="1" applyAlignment="1">
      <alignment/>
    </xf>
    <xf numFmtId="0" fontId="84" fillId="0" borderId="0" xfId="0" applyFont="1" applyFill="1" applyBorder="1" applyAlignment="1">
      <alignment horizontal="center" vertical="center"/>
    </xf>
    <xf numFmtId="0" fontId="83" fillId="0" borderId="0" xfId="56" applyFont="1" applyFill="1" applyBorder="1" applyAlignment="1">
      <alignment horizontal="center" vertical="center" wrapText="1"/>
      <protection/>
    </xf>
    <xf numFmtId="0" fontId="92" fillId="0" borderId="0" xfId="0" applyFont="1" applyFill="1" applyBorder="1" applyAlignment="1">
      <alignment/>
    </xf>
    <xf numFmtId="0" fontId="3" fillId="0" borderId="0" xfId="56" applyFont="1" applyFill="1" applyBorder="1" applyAlignment="1">
      <alignment vertical="center"/>
      <protection/>
    </xf>
    <xf numFmtId="0" fontId="84" fillId="0" borderId="0" xfId="0" applyFont="1" applyAlignment="1" applyProtection="1">
      <alignment/>
      <protection locked="0"/>
    </xf>
    <xf numFmtId="0" fontId="84" fillId="0" borderId="0" xfId="0" applyFont="1" applyFill="1" applyAlignment="1" applyProtection="1">
      <alignment/>
      <protection locked="0"/>
    </xf>
    <xf numFmtId="0" fontId="81" fillId="0" borderId="0" xfId="0" applyFont="1" applyAlignment="1">
      <alignment horizontal="right"/>
    </xf>
    <xf numFmtId="0" fontId="93" fillId="0" borderId="0" xfId="0" applyFont="1" applyBorder="1" applyAlignment="1">
      <alignment horizontal="center" vertical="center"/>
    </xf>
    <xf numFmtId="0" fontId="80" fillId="0" borderId="0" xfId="0" applyFont="1" applyAlignment="1">
      <alignment wrapText="1"/>
    </xf>
    <xf numFmtId="0" fontId="80" fillId="0" borderId="0" xfId="0" applyFont="1" applyAlignment="1">
      <alignment/>
    </xf>
    <xf numFmtId="0" fontId="81" fillId="0" borderId="0" xfId="0" applyFont="1" applyAlignment="1">
      <alignment horizontal="center" vertical="center"/>
    </xf>
    <xf numFmtId="0" fontId="80" fillId="3" borderId="11" xfId="0" applyFont="1" applyFill="1" applyBorder="1" applyAlignment="1">
      <alignment horizontal="center" vertical="center"/>
    </xf>
    <xf numFmtId="0" fontId="80" fillId="36" borderId="11" xfId="0" applyFont="1" applyFill="1" applyBorder="1" applyAlignment="1">
      <alignment horizontal="center" vertical="center"/>
    </xf>
    <xf numFmtId="0" fontId="81" fillId="0" borderId="0" xfId="0" applyFont="1" applyFill="1" applyBorder="1" applyAlignment="1">
      <alignment horizontal="center" vertical="center"/>
    </xf>
    <xf numFmtId="0" fontId="94" fillId="0" borderId="0" xfId="0" applyFont="1" applyFill="1" applyBorder="1" applyAlignment="1">
      <alignment vertical="center" textRotation="180"/>
    </xf>
    <xf numFmtId="0" fontId="94" fillId="0" borderId="0" xfId="0" applyFont="1" applyFill="1" applyBorder="1" applyAlignment="1">
      <alignment horizontal="left"/>
    </xf>
    <xf numFmtId="0" fontId="95" fillId="0" borderId="0" xfId="56" applyFont="1" applyFill="1" applyBorder="1" applyAlignment="1">
      <alignment horizontal="center" vertical="center" wrapText="1"/>
      <protection/>
    </xf>
    <xf numFmtId="0" fontId="3" fillId="0" borderId="0" xfId="56" applyFont="1" applyFill="1" applyBorder="1" applyAlignment="1">
      <alignment horizontal="center" vertical="center" wrapText="1"/>
      <protection/>
    </xf>
    <xf numFmtId="0" fontId="94" fillId="0" borderId="0" xfId="0" applyFont="1" applyFill="1" applyBorder="1" applyAlignment="1">
      <alignment/>
    </xf>
    <xf numFmtId="0" fontId="3" fillId="34" borderId="0" xfId="56" applyFont="1" applyFill="1" applyBorder="1" applyAlignment="1">
      <alignment wrapText="1"/>
      <protection/>
    </xf>
    <xf numFmtId="0" fontId="3" fillId="34" borderId="0" xfId="56" applyFont="1" applyFill="1" applyBorder="1" applyAlignment="1">
      <alignment horizontal="left"/>
      <protection/>
    </xf>
    <xf numFmtId="0" fontId="8" fillId="0" borderId="0" xfId="56" applyFont="1">
      <alignment/>
      <protection/>
    </xf>
    <xf numFmtId="0" fontId="11" fillId="34" borderId="0" xfId="56" applyFont="1" applyFill="1" applyBorder="1" applyAlignment="1">
      <alignment/>
      <protection/>
    </xf>
    <xf numFmtId="0" fontId="2" fillId="42" borderId="0" xfId="56" applyFill="1">
      <alignment/>
      <protection/>
    </xf>
    <xf numFmtId="0" fontId="11" fillId="0" borderId="0" xfId="56" applyFont="1" applyFill="1" applyBorder="1" applyAlignment="1">
      <alignment/>
      <protection/>
    </xf>
    <xf numFmtId="0" fontId="96" fillId="0" borderId="0" xfId="56" applyFont="1" applyFill="1">
      <alignment/>
      <protection/>
    </xf>
    <xf numFmtId="0" fontId="63" fillId="0" borderId="0" xfId="56" applyFont="1" applyFill="1">
      <alignment/>
      <protection/>
    </xf>
    <xf numFmtId="0" fontId="2" fillId="0" borderId="0" xfId="56" applyFill="1">
      <alignment/>
      <protection/>
    </xf>
    <xf numFmtId="0" fontId="3" fillId="0" borderId="0" xfId="56" applyFont="1" applyFill="1" applyBorder="1">
      <alignment/>
      <protection/>
    </xf>
    <xf numFmtId="0" fontId="12" fillId="34" borderId="0" xfId="56" applyFont="1" applyFill="1" applyBorder="1">
      <alignment/>
      <protection/>
    </xf>
    <xf numFmtId="0" fontId="12" fillId="34" borderId="0" xfId="56" applyFont="1" applyFill="1" applyBorder="1" applyAlignment="1">
      <alignment wrapText="1"/>
      <protection/>
    </xf>
    <xf numFmtId="0" fontId="12" fillId="34" borderId="0" xfId="56" applyFont="1" applyFill="1" applyBorder="1" applyAlignment="1">
      <alignment horizontal="left"/>
      <protection/>
    </xf>
    <xf numFmtId="0" fontId="12" fillId="34" borderId="0" xfId="56" applyFont="1" applyFill="1" applyBorder="1" applyAlignment="1">
      <alignment horizontal="center"/>
      <protection/>
    </xf>
    <xf numFmtId="0" fontId="11" fillId="34" borderId="0" xfId="56" applyFont="1" applyFill="1" applyBorder="1" applyAlignment="1">
      <alignment wrapText="1"/>
      <protection/>
    </xf>
    <xf numFmtId="0" fontId="5" fillId="34" borderId="0" xfId="56" applyFont="1" applyFill="1" applyBorder="1" applyAlignment="1">
      <alignment wrapText="1"/>
      <protection/>
    </xf>
    <xf numFmtId="0" fontId="0" fillId="43" borderId="0" xfId="57" applyFill="1" applyBorder="1">
      <alignment/>
      <protection/>
    </xf>
    <xf numFmtId="0" fontId="3" fillId="34" borderId="0" xfId="56" applyFont="1" applyFill="1" applyBorder="1" applyAlignment="1">
      <alignment horizontal="center"/>
      <protection/>
    </xf>
    <xf numFmtId="0" fontId="3" fillId="0" borderId="0" xfId="56" applyFont="1" applyFill="1" applyBorder="1" applyAlignment="1">
      <alignment wrapText="1"/>
      <protection/>
    </xf>
    <xf numFmtId="0" fontId="3" fillId="0" borderId="0" xfId="56" applyFont="1" applyFill="1" applyBorder="1" applyAlignment="1">
      <alignment horizontal="left"/>
      <protection/>
    </xf>
    <xf numFmtId="0" fontId="3" fillId="0" borderId="0" xfId="56" applyFont="1" applyFill="1" applyBorder="1" applyAlignment="1">
      <alignment horizontal="center"/>
      <protection/>
    </xf>
    <xf numFmtId="0" fontId="97" fillId="0" borderId="0" xfId="0" applyFont="1" applyFill="1" applyAlignment="1">
      <alignment vertical="center" wrapText="1"/>
    </xf>
    <xf numFmtId="0" fontId="82" fillId="40" borderId="19" xfId="0" applyFont="1" applyFill="1" applyBorder="1" applyAlignment="1">
      <alignment vertical="center"/>
    </xf>
    <xf numFmtId="0" fontId="97" fillId="40" borderId="20" xfId="0" applyFont="1" applyFill="1" applyBorder="1" applyAlignment="1">
      <alignment vertical="center" wrapText="1"/>
    </xf>
    <xf numFmtId="0" fontId="97" fillId="40" borderId="10" xfId="0" applyFont="1" applyFill="1" applyBorder="1" applyAlignment="1">
      <alignment vertical="center" wrapText="1"/>
    </xf>
    <xf numFmtId="0" fontId="88" fillId="40" borderId="20" xfId="52" applyFont="1" applyFill="1" applyBorder="1" applyAlignment="1">
      <alignment vertical="top" wrapText="1"/>
    </xf>
    <xf numFmtId="0" fontId="84" fillId="0" borderId="0" xfId="0" applyFont="1" applyAlignment="1">
      <alignment horizontal="center" vertical="center"/>
    </xf>
    <xf numFmtId="0" fontId="86" fillId="43" borderId="11" xfId="52" applyFont="1" applyFill="1" applyBorder="1" applyAlignment="1">
      <alignment horizontal="center" vertical="center" wrapText="1"/>
    </xf>
    <xf numFmtId="0" fontId="97" fillId="0" borderId="21" xfId="0" applyFont="1" applyFill="1" applyBorder="1" applyAlignment="1">
      <alignment vertical="center" wrapText="1"/>
    </xf>
    <xf numFmtId="0" fontId="98" fillId="0" borderId="0" xfId="0" applyFont="1" applyFill="1" applyBorder="1" applyAlignment="1">
      <alignment vertical="center" textRotation="180"/>
    </xf>
    <xf numFmtId="0" fontId="80" fillId="11" borderId="16" xfId="0" applyFont="1" applyFill="1" applyBorder="1" applyAlignment="1">
      <alignment horizontal="center" vertical="center"/>
    </xf>
    <xf numFmtId="0" fontId="80" fillId="5" borderId="16" xfId="0" applyFont="1" applyFill="1" applyBorder="1" applyAlignment="1">
      <alignment horizontal="center" vertical="center"/>
    </xf>
    <xf numFmtId="0" fontId="80" fillId="5" borderId="15" xfId="0" applyFont="1" applyFill="1" applyBorder="1" applyAlignment="1">
      <alignment/>
    </xf>
    <xf numFmtId="0" fontId="99" fillId="44" borderId="0" xfId="56" applyFont="1" applyFill="1" applyAlignment="1">
      <alignment vertical="center"/>
      <protection/>
    </xf>
    <xf numFmtId="0" fontId="63" fillId="44" borderId="0" xfId="56" applyFont="1" applyFill="1">
      <alignment/>
      <protection/>
    </xf>
    <xf numFmtId="0" fontId="2" fillId="44" borderId="0" xfId="56" applyFill="1">
      <alignment/>
      <protection/>
    </xf>
    <xf numFmtId="0" fontId="82" fillId="45" borderId="22" xfId="0" applyFont="1" applyFill="1" applyBorder="1" applyAlignment="1">
      <alignment vertical="center"/>
    </xf>
    <xf numFmtId="0" fontId="84" fillId="0" borderId="0" xfId="0" applyFont="1" applyAlignment="1" applyProtection="1">
      <alignment vertical="center"/>
      <protection locked="0"/>
    </xf>
    <xf numFmtId="0" fontId="83" fillId="38" borderId="11" xfId="0" applyFont="1" applyFill="1" applyBorder="1" applyAlignment="1">
      <alignment horizontal="center" vertical="center" wrapText="1"/>
    </xf>
    <xf numFmtId="0" fontId="83" fillId="38" borderId="11" xfId="0" applyFont="1" applyFill="1" applyBorder="1" applyAlignment="1">
      <alignment horizontal="left" vertical="center"/>
    </xf>
    <xf numFmtId="0" fontId="83" fillId="38" borderId="11" xfId="0" applyFont="1" applyFill="1" applyBorder="1" applyAlignment="1">
      <alignment horizontal="center" vertical="center"/>
    </xf>
    <xf numFmtId="0" fontId="80" fillId="17" borderId="11" xfId="0" applyFont="1" applyFill="1" applyBorder="1" applyAlignment="1">
      <alignment horizontal="center" vertical="center"/>
    </xf>
    <xf numFmtId="0" fontId="86" fillId="5" borderId="11" xfId="0" applyFont="1" applyFill="1" applyBorder="1" applyAlignment="1">
      <alignment horizontal="center" vertical="center"/>
    </xf>
    <xf numFmtId="0" fontId="86" fillId="3" borderId="11" xfId="0" applyFont="1" applyFill="1" applyBorder="1" applyAlignment="1">
      <alignment horizontal="center" vertical="center"/>
    </xf>
    <xf numFmtId="0" fontId="86" fillId="36" borderId="11" xfId="0" applyFont="1" applyFill="1" applyBorder="1" applyAlignment="1">
      <alignment horizontal="center" vertical="center"/>
    </xf>
    <xf numFmtId="0" fontId="5" fillId="34" borderId="0" xfId="56" applyFont="1" applyFill="1" applyBorder="1" applyAlignment="1">
      <alignment horizontal="center" vertical="top" wrapText="1"/>
      <protection/>
    </xf>
    <xf numFmtId="0" fontId="7" fillId="34" borderId="0" xfId="56" applyFont="1" applyFill="1" applyBorder="1" applyAlignment="1">
      <alignment horizontal="center" vertical="center"/>
      <protection/>
    </xf>
    <xf numFmtId="0" fontId="7" fillId="45" borderId="0" xfId="56" applyFont="1" applyFill="1" applyBorder="1" applyAlignment="1">
      <alignment horizontal="left" vertical="center" wrapText="1" indent="2"/>
      <protection/>
    </xf>
    <xf numFmtId="0" fontId="100" fillId="34" borderId="0" xfId="56" applyFont="1" applyFill="1" applyBorder="1" applyAlignment="1">
      <alignment horizontal="center" wrapText="1"/>
      <protection/>
    </xf>
    <xf numFmtId="0" fontId="6" fillId="43" borderId="0" xfId="56" applyFont="1" applyFill="1" applyBorder="1" applyAlignment="1">
      <alignment horizontal="center" wrapText="1"/>
      <protection/>
    </xf>
    <xf numFmtId="0" fontId="5" fillId="34" borderId="0" xfId="56" applyFont="1" applyFill="1" applyBorder="1" applyAlignment="1">
      <alignment horizontal="center" wrapText="1"/>
      <protection/>
    </xf>
    <xf numFmtId="0" fontId="5" fillId="0" borderId="0" xfId="56" applyFont="1" applyAlignment="1">
      <alignment horizontal="center"/>
      <protection/>
    </xf>
    <xf numFmtId="0" fontId="5" fillId="34" borderId="0" xfId="56" applyFont="1" applyFill="1" applyBorder="1" applyAlignment="1">
      <alignment horizontal="center" vertical="center" wrapText="1"/>
      <protection/>
    </xf>
    <xf numFmtId="0" fontId="101" fillId="0" borderId="0" xfId="0" applyFont="1" applyAlignment="1">
      <alignment horizontal="left" vertical="center"/>
    </xf>
    <xf numFmtId="0" fontId="82" fillId="45" borderId="23" xfId="0" applyFont="1" applyFill="1" applyBorder="1" applyAlignment="1">
      <alignment horizontal="left" vertical="center"/>
    </xf>
    <xf numFmtId="0" fontId="82" fillId="45" borderId="24" xfId="0" applyFont="1" applyFill="1" applyBorder="1" applyAlignment="1">
      <alignment horizontal="left" vertical="center"/>
    </xf>
    <xf numFmtId="0" fontId="82" fillId="46" borderId="23" xfId="0" applyFont="1" applyFill="1" applyBorder="1" applyAlignment="1">
      <alignment horizontal="left" vertical="center"/>
    </xf>
    <xf numFmtId="0" fontId="82" fillId="46" borderId="24" xfId="0" applyFont="1" applyFill="1" applyBorder="1" applyAlignment="1">
      <alignment horizontal="left" vertical="center"/>
    </xf>
    <xf numFmtId="0" fontId="82" fillId="46" borderId="22" xfId="0" applyFont="1" applyFill="1" applyBorder="1" applyAlignment="1">
      <alignment horizontal="left" vertical="center"/>
    </xf>
    <xf numFmtId="0" fontId="102" fillId="33" borderId="25" xfId="0" applyFont="1" applyFill="1" applyBorder="1" applyAlignment="1" applyProtection="1">
      <alignment horizontal="left" vertical="center"/>
      <protection locked="0"/>
    </xf>
    <xf numFmtId="0" fontId="102" fillId="33" borderId="26" xfId="0" applyFont="1" applyFill="1" applyBorder="1" applyAlignment="1" applyProtection="1">
      <alignment horizontal="left" vertical="center"/>
      <protection locked="0"/>
    </xf>
    <xf numFmtId="0" fontId="102" fillId="33" borderId="27" xfId="0" applyFont="1" applyFill="1" applyBorder="1" applyAlignment="1" applyProtection="1">
      <alignment horizontal="left" vertical="center"/>
      <protection locked="0"/>
    </xf>
    <xf numFmtId="0" fontId="83" fillId="33" borderId="11" xfId="0" applyFont="1" applyFill="1" applyBorder="1" applyAlignment="1">
      <alignment horizontal="center" vertical="center"/>
    </xf>
    <xf numFmtId="0" fontId="83" fillId="33" borderId="12" xfId="0" applyFont="1" applyFill="1" applyBorder="1" applyAlignment="1">
      <alignment horizontal="center" vertical="center"/>
    </xf>
    <xf numFmtId="0" fontId="80" fillId="41" borderId="28" xfId="0" applyFont="1" applyFill="1" applyBorder="1" applyAlignment="1">
      <alignment horizontal="center" vertical="center" wrapText="1"/>
    </xf>
    <xf numFmtId="0" fontId="80" fillId="41" borderId="11" xfId="0" applyFont="1" applyFill="1" applyBorder="1" applyAlignment="1">
      <alignment horizontal="center" vertical="center" wrapText="1"/>
    </xf>
    <xf numFmtId="0" fontId="80" fillId="41" borderId="12" xfId="0" applyFont="1" applyFill="1" applyBorder="1" applyAlignment="1">
      <alignment horizontal="center" vertical="center" wrapText="1"/>
    </xf>
    <xf numFmtId="0" fontId="80" fillId="41" borderId="29" xfId="0" applyFont="1" applyFill="1" applyBorder="1" applyAlignment="1">
      <alignment horizontal="center" vertical="center" wrapText="1"/>
    </xf>
    <xf numFmtId="0" fontId="80" fillId="41" borderId="16" xfId="0" applyFont="1" applyFill="1" applyBorder="1" applyAlignment="1">
      <alignment horizontal="center" vertical="center" wrapText="1"/>
    </xf>
    <xf numFmtId="0" fontId="80" fillId="41" borderId="15" xfId="0" applyFont="1" applyFill="1" applyBorder="1" applyAlignment="1">
      <alignment horizontal="center" vertical="center" wrapText="1"/>
    </xf>
    <xf numFmtId="0" fontId="85" fillId="11" borderId="30" xfId="0" applyFont="1" applyFill="1" applyBorder="1" applyAlignment="1">
      <alignment horizontal="left" vertical="center"/>
    </xf>
    <xf numFmtId="0" fontId="85" fillId="11" borderId="31" xfId="0" applyFont="1" applyFill="1" applyBorder="1" applyAlignment="1">
      <alignment horizontal="left" vertical="center"/>
    </xf>
    <xf numFmtId="0" fontId="85" fillId="9" borderId="28" xfId="0" applyFont="1" applyFill="1" applyBorder="1" applyAlignment="1">
      <alignment horizontal="left" vertical="center"/>
    </xf>
    <xf numFmtId="0" fontId="85" fillId="9" borderId="11" xfId="0" applyFont="1" applyFill="1" applyBorder="1" applyAlignment="1">
      <alignment horizontal="left" vertical="center"/>
    </xf>
    <xf numFmtId="0" fontId="99" fillId="44" borderId="0" xfId="56" applyFont="1" applyFill="1" applyAlignment="1">
      <alignment horizontal="left" vertical="center"/>
      <protection/>
    </xf>
    <xf numFmtId="0" fontId="80" fillId="5" borderId="11" xfId="0" applyFont="1" applyFill="1" applyBorder="1" applyAlignment="1">
      <alignment horizontal="left" vertical="center" wrapText="1"/>
    </xf>
    <xf numFmtId="0" fontId="80" fillId="3" borderId="11" xfId="0" applyFont="1" applyFill="1" applyBorder="1" applyAlignment="1">
      <alignment horizontal="left" vertical="center" wrapText="1"/>
    </xf>
    <xf numFmtId="0" fontId="85" fillId="47" borderId="28" xfId="0" applyFont="1" applyFill="1" applyBorder="1" applyAlignment="1">
      <alignment horizontal="left" vertical="center"/>
    </xf>
    <xf numFmtId="0" fontId="85" fillId="47" borderId="11" xfId="0" applyFont="1" applyFill="1" applyBorder="1" applyAlignment="1">
      <alignment horizontal="left" vertical="center"/>
    </xf>
    <xf numFmtId="0" fontId="86" fillId="0" borderId="0" xfId="0" applyFont="1" applyFill="1" applyBorder="1" applyAlignment="1">
      <alignment horizontal="left" vertical="center" wrapText="1"/>
    </xf>
    <xf numFmtId="0" fontId="85" fillId="13" borderId="32" xfId="0" applyFont="1" applyFill="1" applyBorder="1" applyAlignment="1">
      <alignment horizontal="left" vertical="center" wrapText="1"/>
    </xf>
    <xf numFmtId="0" fontId="85" fillId="13" borderId="20" xfId="0" applyFont="1" applyFill="1" applyBorder="1" applyAlignment="1">
      <alignment horizontal="left" vertical="center" wrapText="1"/>
    </xf>
    <xf numFmtId="0" fontId="85" fillId="13" borderId="10" xfId="0" applyFont="1" applyFill="1" applyBorder="1" applyAlignment="1">
      <alignment horizontal="left" vertical="center" wrapText="1"/>
    </xf>
    <xf numFmtId="0" fontId="85" fillId="41" borderId="33" xfId="0" applyFont="1" applyFill="1" applyBorder="1" applyAlignment="1">
      <alignment horizontal="left" vertical="center"/>
    </xf>
    <xf numFmtId="0" fontId="85" fillId="41" borderId="34" xfId="0" applyFont="1" applyFill="1" applyBorder="1" applyAlignment="1">
      <alignment horizontal="left" vertical="center"/>
    </xf>
    <xf numFmtId="0" fontId="85" fillId="0" borderId="34" xfId="0" applyFont="1" applyBorder="1" applyAlignment="1">
      <alignment horizontal="center" vertical="center"/>
    </xf>
    <xf numFmtId="0" fontId="85" fillId="0" borderId="0" xfId="0" applyFont="1" applyBorder="1" applyAlignment="1">
      <alignment horizontal="center" vertical="center"/>
    </xf>
    <xf numFmtId="0" fontId="83" fillId="35" borderId="13" xfId="0" applyFont="1" applyFill="1" applyBorder="1" applyAlignment="1">
      <alignment horizontal="left" vertical="center"/>
    </xf>
    <xf numFmtId="0" fontId="83" fillId="37" borderId="13" xfId="0" applyFont="1" applyFill="1" applyBorder="1" applyAlignment="1">
      <alignment horizontal="left" vertical="center"/>
    </xf>
    <xf numFmtId="0" fontId="80" fillId="36" borderId="11" xfId="0" applyFont="1" applyFill="1" applyBorder="1" applyAlignment="1">
      <alignment horizontal="left" vertical="center" wrapText="1"/>
    </xf>
    <xf numFmtId="0" fontId="80" fillId="3" borderId="16" xfId="0" applyFont="1" applyFill="1" applyBorder="1" applyAlignment="1">
      <alignment horizontal="left" vertical="center" wrapText="1"/>
    </xf>
    <xf numFmtId="0" fontId="98" fillId="3" borderId="35" xfId="0" applyFont="1" applyFill="1" applyBorder="1" applyAlignment="1">
      <alignment horizontal="center" vertical="center" textRotation="180"/>
    </xf>
    <xf numFmtId="0" fontId="98" fillId="3" borderId="28" xfId="0" applyFont="1" applyFill="1" applyBorder="1" applyAlignment="1">
      <alignment horizontal="center" vertical="center" textRotation="180"/>
    </xf>
    <xf numFmtId="0" fontId="98" fillId="3" borderId="29" xfId="0" applyFont="1" applyFill="1" applyBorder="1" applyAlignment="1">
      <alignment horizontal="center" vertical="center" textRotation="180"/>
    </xf>
    <xf numFmtId="0" fontId="80" fillId="5" borderId="16" xfId="0" applyFont="1" applyFill="1" applyBorder="1" applyAlignment="1">
      <alignment horizontal="left" vertical="center" wrapText="1"/>
    </xf>
    <xf numFmtId="0" fontId="84" fillId="0" borderId="0" xfId="0" applyFont="1" applyAlignment="1">
      <alignment horizontal="left"/>
    </xf>
    <xf numFmtId="0" fontId="84" fillId="0" borderId="0" xfId="0" applyFont="1" applyAlignment="1">
      <alignment horizontal="left" wrapText="1"/>
    </xf>
    <xf numFmtId="0" fontId="80" fillId="36" borderId="16" xfId="0" applyFont="1" applyFill="1" applyBorder="1" applyAlignment="1">
      <alignment horizontal="left" vertical="center" wrapText="1"/>
    </xf>
    <xf numFmtId="0" fontId="98" fillId="5" borderId="36" xfId="0" applyFont="1" applyFill="1" applyBorder="1" applyAlignment="1">
      <alignment horizontal="center" vertical="center" textRotation="180"/>
    </xf>
    <xf numFmtId="0" fontId="98" fillId="5" borderId="37" xfId="0" applyFont="1" applyFill="1" applyBorder="1" applyAlignment="1">
      <alignment horizontal="center" vertical="center" textRotation="180"/>
    </xf>
    <xf numFmtId="0" fontId="98" fillId="5" borderId="38" xfId="0" applyFont="1" applyFill="1" applyBorder="1" applyAlignment="1">
      <alignment horizontal="center" vertical="center" textRotation="180"/>
    </xf>
    <xf numFmtId="0" fontId="80" fillId="0" borderId="0" xfId="0" applyFont="1" applyFill="1" applyBorder="1" applyAlignment="1">
      <alignment horizontal="left" vertical="center" wrapText="1"/>
    </xf>
    <xf numFmtId="0" fontId="98" fillId="36" borderId="35" xfId="0" applyFont="1" applyFill="1" applyBorder="1" applyAlignment="1">
      <alignment horizontal="center" vertical="center" textRotation="180"/>
    </xf>
    <xf numFmtId="0" fontId="98" fillId="36" borderId="28" xfId="0" applyFont="1" applyFill="1" applyBorder="1" applyAlignment="1">
      <alignment horizontal="center" vertical="center" textRotation="180"/>
    </xf>
    <xf numFmtId="0" fontId="98" fillId="36" borderId="29" xfId="0" applyFont="1" applyFill="1" applyBorder="1" applyAlignment="1">
      <alignment horizontal="center" vertical="center" textRotation="180"/>
    </xf>
    <xf numFmtId="0" fontId="83" fillId="38" borderId="13" xfId="0" applyFont="1" applyFill="1" applyBorder="1" applyAlignment="1">
      <alignment horizontal="left" vertical="center"/>
    </xf>
    <xf numFmtId="0" fontId="84" fillId="0" borderId="0" xfId="0" applyFont="1" applyBorder="1" applyAlignment="1">
      <alignment horizontal="left" vertical="center"/>
    </xf>
    <xf numFmtId="0" fontId="99" fillId="44" borderId="0" xfId="0" applyFont="1" applyFill="1" applyAlignment="1">
      <alignment horizontal="left" vertical="center"/>
    </xf>
    <xf numFmtId="0" fontId="94" fillId="41" borderId="0" xfId="0" applyFont="1" applyFill="1" applyAlignment="1">
      <alignment horizontal="left"/>
    </xf>
    <xf numFmtId="0" fontId="92" fillId="0" borderId="0" xfId="0" applyFont="1" applyAlignment="1">
      <alignment horizontal="left"/>
    </xf>
    <xf numFmtId="0" fontId="97" fillId="0" borderId="19" xfId="0" applyFont="1" applyFill="1" applyBorder="1" applyAlignment="1" applyProtection="1">
      <alignment horizontal="left" vertical="center" wrapText="1"/>
      <protection locked="0"/>
    </xf>
    <xf numFmtId="0" fontId="97" fillId="0" borderId="20" xfId="0" applyFont="1" applyFill="1" applyBorder="1" applyAlignment="1" applyProtection="1">
      <alignment horizontal="left" vertical="center" wrapText="1"/>
      <protection locked="0"/>
    </xf>
    <xf numFmtId="0" fontId="97" fillId="0" borderId="10" xfId="0" applyFont="1" applyFill="1" applyBorder="1" applyAlignment="1" applyProtection="1">
      <alignment horizontal="left" vertical="center"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rmal 4" xfId="58"/>
    <cellStyle name="Note" xfId="59"/>
    <cellStyle name="Output" xfId="60"/>
    <cellStyle name="Percent" xfId="61"/>
    <cellStyle name="Title" xfId="62"/>
    <cellStyle name="Total" xfId="63"/>
    <cellStyle name="Warning Text" xfId="64"/>
  </cellStyles>
  <dxfs count="52">
    <dxf>
      <font>
        <color theme="0"/>
      </font>
    </dxf>
    <dxf>
      <font>
        <color theme="1" tint="0.49998000264167786"/>
      </font>
      <fill>
        <patternFill patternType="lightDown"/>
      </fill>
    </dxf>
    <dxf>
      <font>
        <color theme="1" tint="0.49998000264167786"/>
      </font>
      <fill>
        <patternFill patternType="lightDown"/>
      </fill>
    </dxf>
    <dxf>
      <font>
        <color theme="1" tint="0.49998000264167786"/>
      </font>
      <fill>
        <patternFill patternType="lightDown"/>
      </fill>
    </dxf>
    <dxf>
      <font>
        <color theme="1" tint="0.49998000264167786"/>
      </font>
      <fill>
        <patternFill patternType="lightDown"/>
      </fill>
    </dxf>
    <dxf>
      <font>
        <color theme="1" tint="0.49998000264167786"/>
      </font>
      <fill>
        <patternFill patternType="lightDown"/>
      </fill>
    </dxf>
    <dxf>
      <font>
        <color theme="1" tint="0.49998000264167786"/>
      </font>
      <fill>
        <patternFill patternType="lightDown"/>
      </fill>
    </dxf>
    <dxf>
      <font>
        <color theme="1" tint="0.49998000264167786"/>
      </font>
      <fill>
        <patternFill patternType="lightUp"/>
      </fill>
    </dxf>
    <dxf>
      <font>
        <color theme="1" tint="0.49998000264167786"/>
      </font>
      <fill>
        <patternFill patternType="lightDown"/>
      </fill>
    </dxf>
    <dxf>
      <font>
        <color theme="1" tint="0.49998000264167786"/>
      </font>
      <fill>
        <patternFill patternType="lightDown"/>
      </fill>
    </dxf>
    <dxf>
      <font>
        <color theme="0" tint="-0.04997999966144562"/>
      </font>
    </dxf>
    <dxf>
      <font>
        <color theme="9" tint="0.7999799847602844"/>
      </font>
    </dxf>
    <dxf>
      <font>
        <color theme="3" tint="0.7999799847602844"/>
      </font>
    </dxf>
    <dxf>
      <font>
        <color theme="5" tint="0.7999799847602844"/>
      </font>
    </dxf>
    <dxf>
      <font>
        <color theme="7" tint="0.7999799847602844"/>
      </font>
    </dxf>
    <dxf>
      <font>
        <color theme="0" tint="-0.24993999302387238"/>
      </font>
      <fill>
        <patternFill>
          <bgColor theme="0" tint="-0.24993999302387238"/>
        </patternFill>
      </fill>
    </dxf>
    <dxf>
      <font>
        <color theme="0" tint="-0.24993999302387238"/>
      </font>
      <fill>
        <patternFill>
          <bgColor theme="0" tint="-0.24993999302387238"/>
        </patternFill>
      </fill>
    </dxf>
    <dxf>
      <font>
        <color theme="0" tint="-0.24993999302387238"/>
      </font>
      <fill>
        <patternFill>
          <bgColor theme="0" tint="-0.24993999302387238"/>
        </patternFill>
      </fill>
    </dxf>
    <dxf>
      <font>
        <color theme="0" tint="-0.24993999302387238"/>
      </font>
      <fill>
        <patternFill patternType="solid">
          <bgColor theme="0" tint="-0.24993999302387238"/>
        </patternFill>
      </fill>
    </dxf>
    <dxf>
      <font>
        <color theme="0" tint="-0.24993999302387238"/>
      </font>
      <fill>
        <patternFill>
          <bgColor theme="0" tint="-0.24993999302387238"/>
        </patternFill>
      </fill>
    </dxf>
    <dxf>
      <font>
        <color theme="0" tint="-0.24993999302387238"/>
      </font>
      <fill>
        <patternFill>
          <bgColor theme="0" tint="-0.24993999302387238"/>
        </patternFill>
      </fill>
    </dxf>
    <dxf>
      <font>
        <color theme="0" tint="-0.24993999302387238"/>
      </font>
      <fill>
        <patternFill patternType="solid">
          <bgColor theme="0" tint="-0.24993999302387238"/>
        </patternFill>
      </fill>
    </dxf>
    <dxf>
      <font>
        <color theme="0" tint="-0.24993999302387238"/>
      </font>
      <fill>
        <patternFill>
          <bgColor theme="0" tint="-0.24993999302387238"/>
        </patternFill>
      </fill>
    </dxf>
    <dxf>
      <font>
        <color theme="0" tint="-0.24993999302387238"/>
      </font>
      <fill>
        <patternFill>
          <bgColor theme="0" tint="-0.24993999302387238"/>
        </patternFill>
      </fill>
    </dxf>
    <dxf>
      <font>
        <color theme="0" tint="-0.24993999302387238"/>
      </font>
      <fill>
        <patternFill patternType="solid">
          <bgColor theme="0" tint="-0.24993999302387238"/>
        </patternFill>
      </fill>
    </dxf>
    <dxf>
      <font>
        <color theme="1" tint="0.49998000264167786"/>
      </font>
      <fill>
        <patternFill patternType="lightDown"/>
      </fill>
    </dxf>
    <dxf>
      <font>
        <color theme="1" tint="0.49998000264167786"/>
      </font>
      <fill>
        <patternFill patternType="lightDown"/>
      </fill>
    </dxf>
    <dxf>
      <font>
        <color theme="1" tint="0.49998000264167786"/>
      </font>
      <fill>
        <patternFill patternType="lightDown"/>
      </fill>
    </dxf>
    <dxf>
      <font>
        <color theme="1" tint="0.49998000264167786"/>
      </font>
      <fill>
        <patternFill patternType="lightDown"/>
      </fill>
    </dxf>
    <dxf>
      <font>
        <color theme="1" tint="0.49998000264167786"/>
      </font>
      <fill>
        <patternFill patternType="lightDown"/>
      </fill>
    </dxf>
    <dxf>
      <font>
        <color theme="1" tint="0.49998000264167786"/>
      </font>
      <fill>
        <patternFill patternType="lightDown"/>
      </fill>
    </dxf>
    <dxf>
      <font>
        <color theme="1" tint="0.49998000264167786"/>
      </font>
      <fill>
        <patternFill patternType="lightDown"/>
      </fill>
    </dxf>
    <dxf>
      <font>
        <color theme="1" tint="0.49998000264167786"/>
      </font>
      <fill>
        <patternFill patternType="lightDown"/>
      </fill>
    </dxf>
    <dxf>
      <font>
        <color theme="1" tint="0.49998000264167786"/>
      </font>
      <fill>
        <patternFill patternType="lightDown"/>
      </fill>
    </dxf>
    <dxf>
      <font>
        <color theme="1" tint="0.49998000264167786"/>
      </font>
      <fill>
        <patternFill patternType="lightDown"/>
      </fill>
    </dxf>
    <dxf>
      <font>
        <color theme="1" tint="0.49998000264167786"/>
      </font>
      <fill>
        <patternFill patternType="lightDown"/>
      </fill>
    </dxf>
    <dxf>
      <font>
        <color theme="0"/>
      </font>
    </dxf>
    <dxf>
      <font>
        <color rgb="FFFF0000"/>
      </font>
    </dxf>
    <dxf>
      <font>
        <color rgb="FFFF0000"/>
      </font>
    </dxf>
    <dxf>
      <font>
        <color rgb="FFFF0000"/>
      </font>
    </dxf>
    <dxf>
      <font>
        <color rgb="FFFF0000"/>
      </font>
    </dxf>
    <dxf>
      <font>
        <color rgb="FFFF0000"/>
      </font>
      <border/>
    </dxf>
    <dxf>
      <font>
        <color theme="0"/>
      </font>
      <border/>
    </dxf>
    <dxf>
      <font>
        <color theme="1" tint="0.49998000264167786"/>
      </font>
      <fill>
        <patternFill patternType="lightDown"/>
      </fill>
      <border/>
    </dxf>
    <dxf>
      <font>
        <color theme="0" tint="-0.24993999302387238"/>
      </font>
      <fill>
        <patternFill patternType="solid">
          <bgColor theme="0" tint="-0.24993999302387238"/>
        </patternFill>
      </fill>
      <border/>
    </dxf>
    <dxf>
      <font>
        <color theme="0" tint="-0.24993999302387238"/>
      </font>
      <fill>
        <patternFill>
          <bgColor theme="0" tint="-0.24993999302387238"/>
        </patternFill>
      </fill>
      <border/>
    </dxf>
    <dxf>
      <font>
        <color theme="7" tint="0.7999799847602844"/>
      </font>
      <border/>
    </dxf>
    <dxf>
      <font>
        <color theme="5" tint="0.7999799847602844"/>
      </font>
      <border/>
    </dxf>
    <dxf>
      <font>
        <color theme="3" tint="0.7999799847602844"/>
      </font>
      <border/>
    </dxf>
    <dxf>
      <font>
        <color theme="9" tint="0.7999799847602844"/>
      </font>
      <border/>
    </dxf>
    <dxf>
      <font>
        <color theme="0" tint="-0.04997999966144562"/>
      </font>
      <border/>
    </dxf>
    <dxf>
      <font>
        <color theme="1" tint="0.49998000264167786"/>
      </font>
      <fill>
        <patternFill patternType="lightUp"/>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Employability!B11" /><Relationship Id="rId4" Type="http://schemas.openxmlformats.org/officeDocument/2006/relationships/hyperlink" Target="#Employability!B1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hyperlink" Target="#Introduction!A1" /><Relationship Id="rId4" Type="http://schemas.openxmlformats.org/officeDocument/2006/relationships/hyperlink" Target="#Introduction!A1" /><Relationship Id="rId5" Type="http://schemas.openxmlformats.org/officeDocument/2006/relationships/image" Target="../media/image4.png" /><Relationship Id="rId6" Type="http://schemas.openxmlformats.org/officeDocument/2006/relationships/hyperlink" Target="#Selection!E5" /><Relationship Id="rId7" Type="http://schemas.openxmlformats.org/officeDocument/2006/relationships/hyperlink" Target="#Selection!E5" /><Relationship Id="rId8"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Framework1!A1" /><Relationship Id="rId3" Type="http://schemas.openxmlformats.org/officeDocument/2006/relationships/hyperlink" Target="#Framework1!A1" /><Relationship Id="rId4" Type="http://schemas.openxmlformats.org/officeDocument/2006/relationships/hyperlink" Target="#Framework3!A1" /><Relationship Id="rId5" Type="http://schemas.openxmlformats.org/officeDocument/2006/relationships/hyperlink" Target="#Framework3!A1" /><Relationship Id="rId6" Type="http://schemas.openxmlformats.org/officeDocument/2006/relationships/image" Target="../media/image1.png" /><Relationship Id="rId7" Type="http://schemas.openxmlformats.org/officeDocument/2006/relationships/image" Target="../media/image3.png" /><Relationship Id="rId8" Type="http://schemas.openxmlformats.org/officeDocument/2006/relationships/hyperlink" Target="#Introduction!A1" /><Relationship Id="rId9" Type="http://schemas.openxmlformats.org/officeDocument/2006/relationships/hyperlink" Target="#Introduction!A1" /><Relationship Id="rId10" Type="http://schemas.openxmlformats.org/officeDocument/2006/relationships/image" Target="../media/image7.png" /><Relationship Id="rId11" Type="http://schemas.openxmlformats.org/officeDocument/2006/relationships/image" Target="../media/image8.png" /><Relationship Id="rId12" Type="http://schemas.openxmlformats.org/officeDocument/2006/relationships/hyperlink" Target="#Employability!B11" /><Relationship Id="rId13" Type="http://schemas.openxmlformats.org/officeDocument/2006/relationships/hyperlink" Target="#Employability!B1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xdr:row>
      <xdr:rowOff>28575</xdr:rowOff>
    </xdr:from>
    <xdr:to>
      <xdr:col>3</xdr:col>
      <xdr:colOff>876300</xdr:colOff>
      <xdr:row>32</xdr:row>
      <xdr:rowOff>66675</xdr:rowOff>
    </xdr:to>
    <xdr:sp>
      <xdr:nvSpPr>
        <xdr:cNvPr id="1" name="TextBox 4"/>
        <xdr:cNvSpPr txBox="1">
          <a:spLocks noChangeArrowheads="1"/>
        </xdr:cNvSpPr>
      </xdr:nvSpPr>
      <xdr:spPr>
        <a:xfrm>
          <a:off x="466725" y="7400925"/>
          <a:ext cx="4867275" cy="2133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OCR Entry Level 3 Award in Employability Skills
</a:t>
          </a:r>
          <a:r>
            <a:rPr lang="en-US" cap="none" sz="1100" b="0" i="0" u="none" baseline="0">
              <a:solidFill>
                <a:srgbClr val="000000"/>
              </a:solidFill>
              <a:latin typeface="Arial"/>
              <a:ea typeface="Arial"/>
              <a:cs typeface="Arial"/>
            </a:rPr>
            <a:t>To achieve this qualification, candidates have to achieve 
3 units, 2 of which must be achieved at Entry Level 3.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OCR Entry Level 3 Certificate in Employability Skills
</a:t>
          </a:r>
          <a:r>
            <a:rPr lang="en-US" cap="none" sz="1100" b="0" i="0" u="none" baseline="0">
              <a:solidFill>
                <a:srgbClr val="000000"/>
              </a:solidFill>
              <a:latin typeface="Arial"/>
              <a:ea typeface="Arial"/>
              <a:cs typeface="Arial"/>
            </a:rPr>
            <a:t>To achieve this qualification, candidates have to achieve 
5 units, 3 of which must be achieved at Entry Level 3.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OCR Level 1 Award in Employability Skills
</a:t>
          </a:r>
          <a:r>
            <a:rPr lang="en-US" cap="none" sz="1100" b="0" i="0" u="none" baseline="0">
              <a:solidFill>
                <a:srgbClr val="000000"/>
              </a:solidFill>
              <a:latin typeface="Arial"/>
              <a:ea typeface="Arial"/>
              <a:cs typeface="Arial"/>
            </a:rPr>
            <a:t>To achieve this qualification, candidates have to achieve 
3 units, 2 of which must be achieved at Level 1.</a:t>
          </a:r>
        </a:p>
      </xdr:txBody>
    </xdr:sp>
    <xdr:clientData/>
  </xdr:twoCellAnchor>
  <xdr:twoCellAnchor>
    <xdr:from>
      <xdr:col>1</xdr:col>
      <xdr:colOff>9525</xdr:colOff>
      <xdr:row>7</xdr:row>
      <xdr:rowOff>57150</xdr:rowOff>
    </xdr:from>
    <xdr:to>
      <xdr:col>9</xdr:col>
      <xdr:colOff>828675</xdr:colOff>
      <xdr:row>19</xdr:row>
      <xdr:rowOff>133350</xdr:rowOff>
    </xdr:to>
    <xdr:sp>
      <xdr:nvSpPr>
        <xdr:cNvPr id="2" name="TextBox 6"/>
        <xdr:cNvSpPr txBox="1">
          <a:spLocks noChangeArrowheads="1"/>
        </xdr:cNvSpPr>
      </xdr:nvSpPr>
      <xdr:spPr>
        <a:xfrm>
          <a:off x="476250" y="4267200"/>
          <a:ext cx="12087225" cy="2857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1" i="0" u="none" baseline="0">
              <a:solidFill>
                <a:srgbClr val="003366"/>
              </a:solidFill>
              <a:latin typeface="Arial"/>
              <a:ea typeface="Arial"/>
              <a:cs typeface="Arial"/>
            </a:rPr>
            <a:t>How to use the qualification calculator</a:t>
          </a:r>
          <a:r>
            <a:rPr lang="en-US" cap="none" sz="1800" b="0" i="0" u="none" baseline="0">
              <a:solidFill>
                <a:srgbClr val="003366"/>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Step 1: </a:t>
          </a:r>
          <a:r>
            <a:rPr lang="en-US" cap="none" sz="18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The </a:t>
          </a:r>
          <a:r>
            <a:rPr lang="en-US" cap="none" sz="1400" b="1" i="1" u="none" baseline="0">
              <a:solidFill>
                <a:srgbClr val="000000"/>
              </a:solidFill>
              <a:latin typeface="Arial"/>
              <a:ea typeface="Arial"/>
              <a:cs typeface="Arial"/>
            </a:rPr>
            <a:t>Instructions box </a:t>
          </a:r>
          <a:r>
            <a:rPr lang="en-US" cap="none" sz="1400" b="0" i="0" u="none" baseline="0">
              <a:solidFill>
                <a:srgbClr val="000000"/>
              </a:solidFill>
              <a:latin typeface="Arial"/>
              <a:ea typeface="Arial"/>
              <a:cs typeface="Arial"/>
            </a:rPr>
            <a:t>on the top left of the calculator screen will guide you as to what you need to do next. These instructions    will update</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as you select additional units.To begin, select the required level of qualification.
</a:t>
          </a:r>
          <a:r>
            <a:rPr lang="en-US" cap="none" sz="1400" b="1"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Step 2:</a:t>
          </a:r>
          <a:r>
            <a:rPr lang="en-US" cap="none" sz="1400" b="1"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Select the appropriate units using the tick boxes. If you need to re-start your selection, click on the </a:t>
          </a:r>
          <a:r>
            <a:rPr lang="en-US" cap="none" sz="1400" b="1" i="1" u="none" baseline="0">
              <a:solidFill>
                <a:srgbClr val="000000"/>
              </a:solidFill>
              <a:latin typeface="Arial"/>
              <a:ea typeface="Arial"/>
              <a:cs typeface="Arial"/>
            </a:rPr>
            <a:t>Reset all unit selections </a:t>
          </a:r>
          <a:r>
            <a:rPr lang="en-US" cap="none" sz="1400" b="0" i="0" u="none" baseline="0">
              <a:solidFill>
                <a:srgbClr val="000000"/>
              </a:solidFill>
              <a:latin typeface="Arial"/>
              <a:ea typeface="Arial"/>
              <a:cs typeface="Arial"/>
            </a:rPr>
            <a:t>   button.  Once you have selected the appropriate units at their relevant level the text within the top boxes will change to tell you    that you have met the specific level requirements for this qualification. Please note that barred unit combinations will turn grey    and will not</a:t>
          </a:r>
          <a:r>
            <a:rPr lang="en-US" cap="none" sz="1400" b="0" i="0" u="none" baseline="0">
              <a:solidFill>
                <a:srgbClr val="000000"/>
              </a:solidFill>
              <a:latin typeface="Arial"/>
              <a:ea typeface="Arial"/>
              <a:cs typeface="Arial"/>
            </a:rPr>
            <a:t> be </a:t>
          </a:r>
          <a:r>
            <a:rPr lang="en-US" cap="none" sz="1400" b="0" i="0" u="none" baseline="0">
              <a:solidFill>
                <a:srgbClr val="000000"/>
              </a:solidFill>
              <a:latin typeface="Arial"/>
              <a:ea typeface="Arial"/>
              <a:cs typeface="Arial"/>
            </a:rPr>
            <a:t>selectable.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Step 3:</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Click on the </a:t>
          </a:r>
          <a:r>
            <a:rPr lang="en-US" cap="none" sz="1400" b="1" i="1" u="none" baseline="0">
              <a:solidFill>
                <a:srgbClr val="000000"/>
              </a:solidFill>
              <a:latin typeface="Arial"/>
              <a:ea typeface="Arial"/>
              <a:cs typeface="Arial"/>
            </a:rPr>
            <a:t>View Centre Selection </a:t>
          </a:r>
          <a:r>
            <a:rPr lang="en-US" cap="none" sz="1400" b="0" i="0" u="none" baseline="0">
              <a:solidFill>
                <a:srgbClr val="000000"/>
              </a:solidFill>
              <a:latin typeface="Arial"/>
              <a:ea typeface="Arial"/>
              <a:cs typeface="Arial"/>
            </a:rPr>
            <a:t>button to see your selection in a printable format. </a:t>
          </a:r>
          <a:r>
            <a:rPr lang="en-US" cap="none" sz="1400" b="0" i="0" u="none" baseline="0">
              <a:solidFill>
                <a:srgbClr val="000000"/>
              </a:solidFill>
              <a:latin typeface="Arial"/>
              <a:ea typeface="Arial"/>
              <a:cs typeface="Arial"/>
            </a:rPr>
            <a:t> </a:t>
          </a:r>
        </a:p>
      </xdr:txBody>
    </xdr:sp>
    <xdr:clientData/>
  </xdr:twoCellAnchor>
  <xdr:oneCellAnchor>
    <xdr:from>
      <xdr:col>0</xdr:col>
      <xdr:colOff>457200</xdr:colOff>
      <xdr:row>33</xdr:row>
      <xdr:rowOff>142875</xdr:rowOff>
    </xdr:from>
    <xdr:ext cx="12249150" cy="1390650"/>
    <xdr:sp>
      <xdr:nvSpPr>
        <xdr:cNvPr id="3" name="TextBox 7"/>
        <xdr:cNvSpPr txBox="1">
          <a:spLocks noChangeArrowheads="1"/>
        </xdr:cNvSpPr>
      </xdr:nvSpPr>
      <xdr:spPr>
        <a:xfrm>
          <a:off x="457200" y="9801225"/>
          <a:ext cx="12249150" cy="1390650"/>
        </a:xfrm>
        <a:prstGeom prst="rect">
          <a:avLst/>
        </a:prstGeom>
        <a:solidFill>
          <a:srgbClr val="D9D9D9"/>
        </a:solidFill>
        <a:ln w="9525" cmpd="sng">
          <a:noFill/>
        </a:ln>
      </xdr:spPr>
      <xdr:txBody>
        <a:bodyPr vertOverflow="clip" wrap="square"/>
        <a:p>
          <a:pPr algn="l">
            <a:defRPr/>
          </a:pPr>
          <a:r>
            <a:rPr lang="en-US" cap="none" sz="2000" b="1" i="0" u="none" baseline="30000">
              <a:solidFill>
                <a:srgbClr val="000000"/>
              </a:solidFill>
              <a:latin typeface="Arial"/>
              <a:ea typeface="Arial"/>
              <a:cs typeface="Arial"/>
            </a:rPr>
            <a:t>OCR Resources: </a:t>
          </a:r>
          <a:r>
            <a:rPr lang="en-US" cap="none" sz="1600" b="0" i="1" u="none" baseline="30000">
              <a:solidFill>
                <a:srgbClr val="000000"/>
              </a:solidFill>
              <a:latin typeface="Arial"/>
              <a:ea typeface="Arial"/>
              <a:cs typeface="Arial"/>
            </a:rPr>
            <a:t>the small print
</a:t>
          </a:r>
          <a:r>
            <a:rPr lang="en-US" cap="none" sz="1400" b="0" i="0" u="none" baseline="30000">
              <a:solidFill>
                <a:srgbClr val="000000"/>
              </a:solidFill>
              <a:latin typeface="Arial"/>
              <a:ea typeface="Arial"/>
              <a:cs typeface="Arial"/>
            </a:rPr>
            <a:t>OCR’s resources are provided to support the teaching of OCR specifications, but in no way constitute an endorsed teaching method that is required by the Board and the decision to use them lies with the individual teacher.   
Whilst every effort is made to ensure the accuracy of the content, OCR cannot be held responsible for any errors or omissions within these resources. 
</a:t>
          </a:r>
          <a:r>
            <a:rPr lang="en-US" cap="none" sz="1400" b="0" i="0" u="none" baseline="30000">
              <a:solidFill>
                <a:srgbClr val="000000"/>
              </a:solidFill>
              <a:latin typeface="Arial"/>
              <a:ea typeface="Arial"/>
              <a:cs typeface="Arial"/>
            </a:rPr>
            <a:t>
</a:t>
          </a:r>
          <a:r>
            <a:rPr lang="en-US" cap="none" sz="1400" b="0" i="0" u="none" baseline="30000">
              <a:solidFill>
                <a:srgbClr val="000000"/>
              </a:solidFill>
              <a:latin typeface="Arial"/>
              <a:ea typeface="Arial"/>
              <a:cs typeface="Arial"/>
            </a:rPr>
            <a:t>© OCR 2013 - This resource may be freely copied and distributed, as long as the OCR logo and this message remain intact and OCR is acknowledged as the originator of this work.
</a:t>
          </a:r>
        </a:p>
      </xdr:txBody>
    </xdr:sp>
    <xdr:clientData/>
  </xdr:oneCellAnchor>
  <xdr:twoCellAnchor>
    <xdr:from>
      <xdr:col>3</xdr:col>
      <xdr:colOff>1000125</xdr:colOff>
      <xdr:row>21</xdr:row>
      <xdr:rowOff>38100</xdr:rowOff>
    </xdr:from>
    <xdr:to>
      <xdr:col>7</xdr:col>
      <xdr:colOff>647700</xdr:colOff>
      <xdr:row>32</xdr:row>
      <xdr:rowOff>66675</xdr:rowOff>
    </xdr:to>
    <xdr:sp>
      <xdr:nvSpPr>
        <xdr:cNvPr id="4" name="TextBox 8"/>
        <xdr:cNvSpPr txBox="1">
          <a:spLocks noChangeArrowheads="1"/>
        </xdr:cNvSpPr>
      </xdr:nvSpPr>
      <xdr:spPr>
        <a:xfrm>
          <a:off x="5457825" y="7410450"/>
          <a:ext cx="4867275" cy="2124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OCR Level 1 Certificate in Employability Skills
</a:t>
          </a:r>
          <a:r>
            <a:rPr lang="en-US" cap="none" sz="1100" b="0" i="0" u="none" baseline="0">
              <a:solidFill>
                <a:srgbClr val="000000"/>
              </a:solidFill>
              <a:latin typeface="Arial"/>
              <a:ea typeface="Arial"/>
              <a:cs typeface="Arial"/>
            </a:rPr>
            <a:t>To achieve this qualification, candidates have to achieve 
5 units, 3 of which must be achieved at Level 1.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OCR Level 2 Award in Employability Skills
</a:t>
          </a:r>
          <a:r>
            <a:rPr lang="en-US" cap="none" sz="1100" b="0" i="0" u="none" baseline="0">
              <a:solidFill>
                <a:srgbClr val="000000"/>
              </a:solidFill>
              <a:latin typeface="Arial"/>
              <a:ea typeface="Arial"/>
              <a:cs typeface="Arial"/>
            </a:rPr>
            <a:t>To achieve this qualification, candidates have to achieve 
3 units, 2 of which must be achieved at Level 2.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OCR Level 2 Certificate in Employability Skills
</a:t>
          </a:r>
          <a:r>
            <a:rPr lang="en-US" cap="none" sz="1100" b="0" i="0" u="none" baseline="0">
              <a:solidFill>
                <a:srgbClr val="000000"/>
              </a:solidFill>
              <a:latin typeface="Arial"/>
              <a:ea typeface="Arial"/>
              <a:cs typeface="Arial"/>
            </a:rPr>
            <a:t>To achieve this qualification, candidates have to achieve 
5 units, 3 of which must be achieved at Level 2.</a:t>
          </a:r>
        </a:p>
      </xdr:txBody>
    </xdr:sp>
    <xdr:clientData/>
  </xdr:twoCellAnchor>
  <xdr:twoCellAnchor editAs="oneCell">
    <xdr:from>
      <xdr:col>0</xdr:col>
      <xdr:colOff>0</xdr:colOff>
      <xdr:row>0</xdr:row>
      <xdr:rowOff>0</xdr:rowOff>
    </xdr:from>
    <xdr:to>
      <xdr:col>16</xdr:col>
      <xdr:colOff>142875</xdr:colOff>
      <xdr:row>1</xdr:row>
      <xdr:rowOff>438150</xdr:rowOff>
    </xdr:to>
    <xdr:pic>
      <xdr:nvPicPr>
        <xdr:cNvPr id="5" name="Picture 1"/>
        <xdr:cNvPicPr preferRelativeResize="1">
          <a:picLocks noChangeAspect="1"/>
        </xdr:cNvPicPr>
      </xdr:nvPicPr>
      <xdr:blipFill>
        <a:blip r:embed="rId1"/>
        <a:stretch>
          <a:fillRect/>
        </a:stretch>
      </xdr:blipFill>
      <xdr:spPr>
        <a:xfrm>
          <a:off x="0" y="0"/>
          <a:ext cx="14363700" cy="1562100"/>
        </a:xfrm>
        <a:prstGeom prst="rect">
          <a:avLst/>
        </a:prstGeom>
        <a:noFill/>
        <a:ln w="9525" cmpd="sng">
          <a:noFill/>
        </a:ln>
      </xdr:spPr>
    </xdr:pic>
    <xdr:clientData/>
  </xdr:twoCellAnchor>
  <xdr:twoCellAnchor>
    <xdr:from>
      <xdr:col>2</xdr:col>
      <xdr:colOff>1485900</xdr:colOff>
      <xdr:row>0</xdr:row>
      <xdr:rowOff>295275</xdr:rowOff>
    </xdr:from>
    <xdr:to>
      <xdr:col>7</xdr:col>
      <xdr:colOff>819150</xdr:colOff>
      <xdr:row>1</xdr:row>
      <xdr:rowOff>276225</xdr:rowOff>
    </xdr:to>
    <xdr:sp>
      <xdr:nvSpPr>
        <xdr:cNvPr id="6" name="TextBox 11"/>
        <xdr:cNvSpPr txBox="1">
          <a:spLocks noChangeArrowheads="1"/>
        </xdr:cNvSpPr>
      </xdr:nvSpPr>
      <xdr:spPr>
        <a:xfrm>
          <a:off x="3810000" y="295275"/>
          <a:ext cx="6686550" cy="1104900"/>
        </a:xfrm>
        <a:prstGeom prst="rect">
          <a:avLst/>
        </a:prstGeom>
        <a:noFill/>
        <a:ln w="9525" cmpd="sng">
          <a:noFill/>
        </a:ln>
      </xdr:spPr>
      <xdr:txBody>
        <a:bodyPr vertOverflow="clip" wrap="square"/>
        <a:p>
          <a:pPr algn="r">
            <a:defRPr/>
          </a:pPr>
          <a:r>
            <a:rPr lang="en-US" cap="none" sz="2400" b="1" i="0" u="none" baseline="0">
              <a:solidFill>
                <a:srgbClr val="FFFFFF"/>
              </a:solidFill>
              <a:latin typeface="Arial"/>
              <a:ea typeface="Arial"/>
              <a:cs typeface="Arial"/>
            </a:rPr>
            <a:t>OCR Certficate in </a:t>
          </a:r>
          <a:r>
            <a:rPr lang="en-US" cap="none" sz="2000" b="1" i="0" u="none" baseline="0">
              <a:solidFill>
                <a:srgbClr val="FFFFFF"/>
              </a:solidFill>
              <a:latin typeface="Arial"/>
              <a:ea typeface="Arial"/>
              <a:cs typeface="Arial"/>
            </a:rPr>
            <a:t>
</a:t>
          </a:r>
          <a:r>
            <a:rPr lang="en-US" cap="none" sz="3200" b="1" i="0" u="none" baseline="0">
              <a:solidFill>
                <a:srgbClr val="FFFFFF"/>
              </a:solidFill>
              <a:latin typeface="Arial"/>
              <a:ea typeface="Arial"/>
              <a:cs typeface="Arial"/>
            </a:rPr>
            <a:t>Employability</a:t>
          </a:r>
          <a:r>
            <a:rPr lang="en-US" cap="none" sz="3200" b="1" i="0" u="none" baseline="0">
              <a:solidFill>
                <a:srgbClr val="FFFFFF"/>
              </a:solidFill>
              <a:latin typeface="Arial"/>
              <a:ea typeface="Arial"/>
              <a:cs typeface="Arial"/>
            </a:rPr>
            <a:t> Skills</a:t>
          </a:r>
        </a:p>
      </xdr:txBody>
    </xdr:sp>
    <xdr:clientData/>
  </xdr:twoCellAnchor>
  <xdr:twoCellAnchor editAs="oneCell">
    <xdr:from>
      <xdr:col>14</xdr:col>
      <xdr:colOff>257175</xdr:colOff>
      <xdr:row>8</xdr:row>
      <xdr:rowOff>304800</xdr:rowOff>
    </xdr:from>
    <xdr:to>
      <xdr:col>16</xdr:col>
      <xdr:colOff>161925</xdr:colOff>
      <xdr:row>15</xdr:row>
      <xdr:rowOff>161925</xdr:rowOff>
    </xdr:to>
    <xdr:pic>
      <xdr:nvPicPr>
        <xdr:cNvPr id="7" name="Picture 1">
          <a:hlinkClick r:id="rId4"/>
        </xdr:cNvPr>
        <xdr:cNvPicPr preferRelativeResize="1">
          <a:picLocks noChangeAspect="1"/>
        </xdr:cNvPicPr>
      </xdr:nvPicPr>
      <xdr:blipFill>
        <a:blip r:embed="rId2"/>
        <a:stretch>
          <a:fillRect/>
        </a:stretch>
      </xdr:blipFill>
      <xdr:spPr>
        <a:xfrm>
          <a:off x="12820650" y="4819650"/>
          <a:ext cx="1562100" cy="1571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40</xdr:col>
      <xdr:colOff>171450</xdr:colOff>
      <xdr:row>0</xdr:row>
      <xdr:rowOff>1562100</xdr:rowOff>
    </xdr:to>
    <xdr:pic>
      <xdr:nvPicPr>
        <xdr:cNvPr id="1" name="Picture 1"/>
        <xdr:cNvPicPr preferRelativeResize="1">
          <a:picLocks noChangeAspect="1"/>
        </xdr:cNvPicPr>
      </xdr:nvPicPr>
      <xdr:blipFill>
        <a:blip r:embed="rId1"/>
        <a:stretch>
          <a:fillRect/>
        </a:stretch>
      </xdr:blipFill>
      <xdr:spPr>
        <a:xfrm>
          <a:off x="0" y="0"/>
          <a:ext cx="14411325" cy="1562100"/>
        </a:xfrm>
        <a:prstGeom prst="rect">
          <a:avLst/>
        </a:prstGeom>
        <a:noFill/>
        <a:ln w="9525" cmpd="sng">
          <a:noFill/>
        </a:ln>
      </xdr:spPr>
    </xdr:pic>
    <xdr:clientData/>
  </xdr:twoCellAnchor>
  <xdr:twoCellAnchor>
    <xdr:from>
      <xdr:col>6</xdr:col>
      <xdr:colOff>114300</xdr:colOff>
      <xdr:row>0</xdr:row>
      <xdr:rowOff>295275</xdr:rowOff>
    </xdr:from>
    <xdr:to>
      <xdr:col>16</xdr:col>
      <xdr:colOff>485775</xdr:colOff>
      <xdr:row>0</xdr:row>
      <xdr:rowOff>1409700</xdr:rowOff>
    </xdr:to>
    <xdr:sp>
      <xdr:nvSpPr>
        <xdr:cNvPr id="2" name="TextBox 23"/>
        <xdr:cNvSpPr txBox="1">
          <a:spLocks noChangeArrowheads="1"/>
        </xdr:cNvSpPr>
      </xdr:nvSpPr>
      <xdr:spPr>
        <a:xfrm>
          <a:off x="3810000" y="295275"/>
          <a:ext cx="5476875" cy="1114425"/>
        </a:xfrm>
        <a:prstGeom prst="rect">
          <a:avLst/>
        </a:prstGeom>
        <a:noFill/>
        <a:ln w="9525" cmpd="sng">
          <a:noFill/>
        </a:ln>
      </xdr:spPr>
      <xdr:txBody>
        <a:bodyPr vertOverflow="clip" wrap="square"/>
        <a:p>
          <a:pPr algn="r">
            <a:defRPr/>
          </a:pPr>
          <a:r>
            <a:rPr lang="en-US" cap="none" sz="2400" b="1" i="0" u="none" baseline="0">
              <a:solidFill>
                <a:srgbClr val="FFFFFF"/>
              </a:solidFill>
              <a:latin typeface="Arial"/>
              <a:ea typeface="Arial"/>
              <a:cs typeface="Arial"/>
            </a:rPr>
            <a:t>OCR Certficate in </a:t>
          </a:r>
          <a:r>
            <a:rPr lang="en-US" cap="none" sz="2000" b="1" i="0" u="none" baseline="0">
              <a:solidFill>
                <a:srgbClr val="FFFFFF"/>
              </a:solidFill>
              <a:latin typeface="Arial"/>
              <a:ea typeface="Arial"/>
              <a:cs typeface="Arial"/>
            </a:rPr>
            <a:t>
</a:t>
          </a:r>
          <a:r>
            <a:rPr lang="en-US" cap="none" sz="3200" b="1" i="0" u="none" baseline="0">
              <a:solidFill>
                <a:srgbClr val="FFFFFF"/>
              </a:solidFill>
              <a:latin typeface="Arial"/>
              <a:ea typeface="Arial"/>
              <a:cs typeface="Arial"/>
            </a:rPr>
            <a:t>Employability</a:t>
          </a:r>
          <a:r>
            <a:rPr lang="en-US" cap="none" sz="3200" b="1" i="0" u="none" baseline="0">
              <a:solidFill>
                <a:srgbClr val="FFFFFF"/>
              </a:solidFill>
              <a:latin typeface="Arial"/>
              <a:ea typeface="Arial"/>
              <a:cs typeface="Arial"/>
            </a:rPr>
            <a:t> Skills</a:t>
          </a:r>
        </a:p>
      </xdr:txBody>
    </xdr:sp>
    <xdr:clientData/>
  </xdr:twoCellAnchor>
  <xdr:twoCellAnchor editAs="oneCell">
    <xdr:from>
      <xdr:col>36</xdr:col>
      <xdr:colOff>581025</xdr:colOff>
      <xdr:row>2</xdr:row>
      <xdr:rowOff>161925</xdr:rowOff>
    </xdr:from>
    <xdr:to>
      <xdr:col>40</xdr:col>
      <xdr:colOff>161925</xdr:colOff>
      <xdr:row>5</xdr:row>
      <xdr:rowOff>0</xdr:rowOff>
    </xdr:to>
    <xdr:pic>
      <xdr:nvPicPr>
        <xdr:cNvPr id="3" name="Picture 2">
          <a:hlinkClick r:id="rId4"/>
        </xdr:cNvPr>
        <xdr:cNvPicPr preferRelativeResize="1">
          <a:picLocks noChangeAspect="1"/>
        </xdr:cNvPicPr>
      </xdr:nvPicPr>
      <xdr:blipFill>
        <a:blip r:embed="rId2"/>
        <a:stretch>
          <a:fillRect/>
        </a:stretch>
      </xdr:blipFill>
      <xdr:spPr>
        <a:xfrm>
          <a:off x="12382500" y="2095500"/>
          <a:ext cx="2019300" cy="628650"/>
        </a:xfrm>
        <a:prstGeom prst="rect">
          <a:avLst/>
        </a:prstGeom>
        <a:noFill/>
        <a:ln w="9525" cmpd="sng">
          <a:noFill/>
        </a:ln>
      </xdr:spPr>
    </xdr:pic>
    <xdr:clientData/>
  </xdr:twoCellAnchor>
  <xdr:twoCellAnchor editAs="oneCell">
    <xdr:from>
      <xdr:col>36</xdr:col>
      <xdr:colOff>581025</xdr:colOff>
      <xdr:row>8</xdr:row>
      <xdr:rowOff>133350</xdr:rowOff>
    </xdr:from>
    <xdr:to>
      <xdr:col>40</xdr:col>
      <xdr:colOff>142875</xdr:colOff>
      <xdr:row>10</xdr:row>
      <xdr:rowOff>219075</xdr:rowOff>
    </xdr:to>
    <xdr:pic>
      <xdr:nvPicPr>
        <xdr:cNvPr id="4" name="Picture 3">
          <a:hlinkClick r:id="rId7"/>
        </xdr:cNvPr>
        <xdr:cNvPicPr preferRelativeResize="1">
          <a:picLocks noChangeAspect="1"/>
        </xdr:cNvPicPr>
      </xdr:nvPicPr>
      <xdr:blipFill>
        <a:blip r:embed="rId5"/>
        <a:stretch>
          <a:fillRect/>
        </a:stretch>
      </xdr:blipFill>
      <xdr:spPr>
        <a:xfrm>
          <a:off x="12382500" y="2857500"/>
          <a:ext cx="2000250" cy="647700"/>
        </a:xfrm>
        <a:prstGeom prst="rect">
          <a:avLst/>
        </a:prstGeom>
        <a:noFill/>
        <a:ln w="9525" cmpd="sng">
          <a:noFill/>
        </a:ln>
      </xdr:spPr>
    </xdr:pic>
    <xdr:clientData/>
  </xdr:twoCellAnchor>
  <xdr:twoCellAnchor editAs="oneCell">
    <xdr:from>
      <xdr:col>36</xdr:col>
      <xdr:colOff>581025</xdr:colOff>
      <xdr:row>11</xdr:row>
      <xdr:rowOff>180975</xdr:rowOff>
    </xdr:from>
    <xdr:to>
      <xdr:col>40</xdr:col>
      <xdr:colOff>180975</xdr:colOff>
      <xdr:row>13</xdr:row>
      <xdr:rowOff>19050</xdr:rowOff>
    </xdr:to>
    <xdr:pic macro="[0]!reset_emp">
      <xdr:nvPicPr>
        <xdr:cNvPr id="5" name="Picture 4"/>
        <xdr:cNvPicPr preferRelativeResize="1">
          <a:picLocks noChangeAspect="1"/>
        </xdr:cNvPicPr>
      </xdr:nvPicPr>
      <xdr:blipFill>
        <a:blip r:embed="rId8"/>
        <a:stretch>
          <a:fillRect/>
        </a:stretch>
      </xdr:blipFill>
      <xdr:spPr>
        <a:xfrm>
          <a:off x="12382500" y="3886200"/>
          <a:ext cx="2038350"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133350</xdr:colOff>
      <xdr:row>4</xdr:row>
      <xdr:rowOff>295275</xdr:rowOff>
    </xdr:from>
    <xdr:to>
      <xdr:col>28</xdr:col>
      <xdr:colOff>514350</xdr:colOff>
      <xdr:row>8</xdr:row>
      <xdr:rowOff>342900</xdr:rowOff>
    </xdr:to>
    <xdr:pic>
      <xdr:nvPicPr>
        <xdr:cNvPr id="1" name="Picture 2" hidden="1">
          <a:hlinkClick r:id="rId3"/>
        </xdr:cNvPr>
        <xdr:cNvPicPr preferRelativeResize="1">
          <a:picLocks noChangeAspect="1"/>
        </xdr:cNvPicPr>
      </xdr:nvPicPr>
      <xdr:blipFill>
        <a:blip r:embed="rId1"/>
        <a:stretch>
          <a:fillRect/>
        </a:stretch>
      </xdr:blipFill>
      <xdr:spPr>
        <a:xfrm>
          <a:off x="15125700" y="3419475"/>
          <a:ext cx="2038350" cy="1352550"/>
        </a:xfrm>
        <a:prstGeom prst="rect">
          <a:avLst/>
        </a:prstGeom>
        <a:noFill/>
        <a:ln w="9525" cmpd="sng">
          <a:noFill/>
        </a:ln>
      </xdr:spPr>
    </xdr:pic>
    <xdr:clientData fPrintsWithSheet="0"/>
  </xdr:twoCellAnchor>
  <xdr:twoCellAnchor editAs="oneCell">
    <xdr:from>
      <xdr:col>24</xdr:col>
      <xdr:colOff>485775</xdr:colOff>
      <xdr:row>4</xdr:row>
      <xdr:rowOff>314325</xdr:rowOff>
    </xdr:from>
    <xdr:to>
      <xdr:col>28</xdr:col>
      <xdr:colOff>323850</xdr:colOff>
      <xdr:row>8</xdr:row>
      <xdr:rowOff>361950</xdr:rowOff>
    </xdr:to>
    <xdr:pic>
      <xdr:nvPicPr>
        <xdr:cNvPr id="2" name="Picture 4" hidden="1">
          <a:hlinkClick r:id="rId5"/>
        </xdr:cNvPr>
        <xdr:cNvPicPr preferRelativeResize="1">
          <a:picLocks noChangeAspect="1"/>
        </xdr:cNvPicPr>
      </xdr:nvPicPr>
      <xdr:blipFill>
        <a:blip r:embed="rId1"/>
        <a:stretch>
          <a:fillRect/>
        </a:stretch>
      </xdr:blipFill>
      <xdr:spPr>
        <a:xfrm>
          <a:off x="14925675" y="3438525"/>
          <a:ext cx="2047875" cy="1352550"/>
        </a:xfrm>
        <a:prstGeom prst="rect">
          <a:avLst/>
        </a:prstGeom>
        <a:noFill/>
        <a:ln w="9525" cmpd="sng">
          <a:noFill/>
        </a:ln>
      </xdr:spPr>
    </xdr:pic>
    <xdr:clientData fPrintsWithSheet="0"/>
  </xdr:twoCellAnchor>
  <xdr:twoCellAnchor editAs="oneCell">
    <xdr:from>
      <xdr:col>0</xdr:col>
      <xdr:colOff>0</xdr:colOff>
      <xdr:row>0</xdr:row>
      <xdr:rowOff>0</xdr:rowOff>
    </xdr:from>
    <xdr:to>
      <xdr:col>23</xdr:col>
      <xdr:colOff>542925</xdr:colOff>
      <xdr:row>0</xdr:row>
      <xdr:rowOff>1562100</xdr:rowOff>
    </xdr:to>
    <xdr:pic>
      <xdr:nvPicPr>
        <xdr:cNvPr id="3" name="Picture 1"/>
        <xdr:cNvPicPr preferRelativeResize="1">
          <a:picLocks noChangeAspect="1"/>
        </xdr:cNvPicPr>
      </xdr:nvPicPr>
      <xdr:blipFill>
        <a:blip r:embed="rId6"/>
        <a:stretch>
          <a:fillRect/>
        </a:stretch>
      </xdr:blipFill>
      <xdr:spPr>
        <a:xfrm>
          <a:off x="0" y="0"/>
          <a:ext cx="14430375" cy="1562100"/>
        </a:xfrm>
        <a:prstGeom prst="rect">
          <a:avLst/>
        </a:prstGeom>
        <a:noFill/>
        <a:ln w="9525" cmpd="sng">
          <a:noFill/>
        </a:ln>
      </xdr:spPr>
    </xdr:pic>
    <xdr:clientData/>
  </xdr:twoCellAnchor>
  <xdr:twoCellAnchor>
    <xdr:from>
      <xdr:col>5</xdr:col>
      <xdr:colOff>523875</xdr:colOff>
      <xdr:row>0</xdr:row>
      <xdr:rowOff>295275</xdr:rowOff>
    </xdr:from>
    <xdr:to>
      <xdr:col>17</xdr:col>
      <xdr:colOff>276225</xdr:colOff>
      <xdr:row>0</xdr:row>
      <xdr:rowOff>1409700</xdr:rowOff>
    </xdr:to>
    <xdr:sp>
      <xdr:nvSpPr>
        <xdr:cNvPr id="4" name="TextBox 14"/>
        <xdr:cNvSpPr txBox="1">
          <a:spLocks noChangeArrowheads="1"/>
        </xdr:cNvSpPr>
      </xdr:nvSpPr>
      <xdr:spPr>
        <a:xfrm>
          <a:off x="3819525" y="295275"/>
          <a:ext cx="6715125" cy="1114425"/>
        </a:xfrm>
        <a:prstGeom prst="rect">
          <a:avLst/>
        </a:prstGeom>
        <a:noFill/>
        <a:ln w="9525" cmpd="sng">
          <a:noFill/>
        </a:ln>
      </xdr:spPr>
      <xdr:txBody>
        <a:bodyPr vertOverflow="clip" wrap="square"/>
        <a:p>
          <a:pPr algn="r">
            <a:defRPr/>
          </a:pPr>
          <a:r>
            <a:rPr lang="en-US" cap="none" sz="2400" b="1" i="0" u="none" baseline="0">
              <a:solidFill>
                <a:srgbClr val="FFFFFF"/>
              </a:solidFill>
              <a:latin typeface="Arial"/>
              <a:ea typeface="Arial"/>
              <a:cs typeface="Arial"/>
            </a:rPr>
            <a:t>OCR Certficate in </a:t>
          </a:r>
          <a:r>
            <a:rPr lang="en-US" cap="none" sz="2000" b="1" i="0" u="none" baseline="0">
              <a:solidFill>
                <a:srgbClr val="FFFFFF"/>
              </a:solidFill>
              <a:latin typeface="Arial"/>
              <a:ea typeface="Arial"/>
              <a:cs typeface="Arial"/>
            </a:rPr>
            <a:t>
</a:t>
          </a:r>
          <a:r>
            <a:rPr lang="en-US" cap="none" sz="3200" b="1" i="0" u="none" baseline="0">
              <a:solidFill>
                <a:srgbClr val="FFFFFF"/>
              </a:solidFill>
              <a:latin typeface="Arial"/>
              <a:ea typeface="Arial"/>
              <a:cs typeface="Arial"/>
            </a:rPr>
            <a:t>Employability</a:t>
          </a:r>
          <a:r>
            <a:rPr lang="en-US" cap="none" sz="3200" b="1" i="0" u="none" baseline="0">
              <a:solidFill>
                <a:srgbClr val="FFFFFF"/>
              </a:solidFill>
              <a:latin typeface="Arial"/>
              <a:ea typeface="Arial"/>
              <a:cs typeface="Arial"/>
            </a:rPr>
            <a:t> Skills</a:t>
          </a:r>
        </a:p>
      </xdr:txBody>
    </xdr:sp>
    <xdr:clientData/>
  </xdr:twoCellAnchor>
  <xdr:twoCellAnchor editAs="oneCell">
    <xdr:from>
      <xdr:col>20</xdr:col>
      <xdr:colOff>476250</xdr:colOff>
      <xdr:row>2</xdr:row>
      <xdr:rowOff>0</xdr:rowOff>
    </xdr:from>
    <xdr:to>
      <xdr:col>23</xdr:col>
      <xdr:colOff>523875</xdr:colOff>
      <xdr:row>3</xdr:row>
      <xdr:rowOff>28575</xdr:rowOff>
    </xdr:to>
    <xdr:pic>
      <xdr:nvPicPr>
        <xdr:cNvPr id="5" name="Picture 3">
          <a:hlinkClick r:id="rId9"/>
        </xdr:cNvPr>
        <xdr:cNvPicPr preferRelativeResize="1">
          <a:picLocks noChangeAspect="1"/>
        </xdr:cNvPicPr>
      </xdr:nvPicPr>
      <xdr:blipFill>
        <a:blip r:embed="rId7"/>
        <a:stretch>
          <a:fillRect/>
        </a:stretch>
      </xdr:blipFill>
      <xdr:spPr>
        <a:xfrm>
          <a:off x="12620625" y="2143125"/>
          <a:ext cx="1790700" cy="571500"/>
        </a:xfrm>
        <a:prstGeom prst="rect">
          <a:avLst/>
        </a:prstGeom>
        <a:noFill/>
        <a:ln w="9525" cmpd="sng">
          <a:noFill/>
        </a:ln>
      </xdr:spPr>
    </xdr:pic>
    <xdr:clientData/>
  </xdr:twoCellAnchor>
  <xdr:twoCellAnchor editAs="oneCell">
    <xdr:from>
      <xdr:col>20</xdr:col>
      <xdr:colOff>476250</xdr:colOff>
      <xdr:row>5</xdr:row>
      <xdr:rowOff>0</xdr:rowOff>
    </xdr:from>
    <xdr:to>
      <xdr:col>23</xdr:col>
      <xdr:colOff>504825</xdr:colOff>
      <xdr:row>6</xdr:row>
      <xdr:rowOff>352425</xdr:rowOff>
    </xdr:to>
    <xdr:pic macro="[0]!print_page">
      <xdr:nvPicPr>
        <xdr:cNvPr id="6" name="Picture 5"/>
        <xdr:cNvPicPr preferRelativeResize="1">
          <a:picLocks noChangeAspect="1"/>
        </xdr:cNvPicPr>
      </xdr:nvPicPr>
      <xdr:blipFill>
        <a:blip r:embed="rId10"/>
        <a:stretch>
          <a:fillRect/>
        </a:stretch>
      </xdr:blipFill>
      <xdr:spPr>
        <a:xfrm>
          <a:off x="12620625" y="3562350"/>
          <a:ext cx="1771650" cy="571500"/>
        </a:xfrm>
        <a:prstGeom prst="rect">
          <a:avLst/>
        </a:prstGeom>
        <a:noFill/>
        <a:ln w="9525" cmpd="sng">
          <a:noFill/>
        </a:ln>
      </xdr:spPr>
    </xdr:pic>
    <xdr:clientData/>
  </xdr:twoCellAnchor>
  <xdr:twoCellAnchor editAs="oneCell">
    <xdr:from>
      <xdr:col>20</xdr:col>
      <xdr:colOff>476250</xdr:colOff>
      <xdr:row>3</xdr:row>
      <xdr:rowOff>171450</xdr:rowOff>
    </xdr:from>
    <xdr:to>
      <xdr:col>23</xdr:col>
      <xdr:colOff>523875</xdr:colOff>
      <xdr:row>4</xdr:row>
      <xdr:rowOff>295275</xdr:rowOff>
    </xdr:to>
    <xdr:pic>
      <xdr:nvPicPr>
        <xdr:cNvPr id="7" name="Picture 6">
          <a:hlinkClick r:id="rId13"/>
        </xdr:cNvPr>
        <xdr:cNvPicPr preferRelativeResize="1">
          <a:picLocks noChangeAspect="1"/>
        </xdr:cNvPicPr>
      </xdr:nvPicPr>
      <xdr:blipFill>
        <a:blip r:embed="rId11"/>
        <a:stretch>
          <a:fillRect/>
        </a:stretch>
      </xdr:blipFill>
      <xdr:spPr>
        <a:xfrm>
          <a:off x="12620625" y="2857500"/>
          <a:ext cx="179070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5">
    <pageSetUpPr fitToPage="1"/>
  </sheetPr>
  <dimension ref="A1:V17"/>
  <sheetViews>
    <sheetView showGridLines="0" showRowColHeaders="0" tabSelected="1" zoomScale="80" zoomScaleNormal="80" zoomScalePageLayoutView="0" workbookViewId="0" topLeftCell="A1">
      <selection activeCell="A1" sqref="A1"/>
    </sheetView>
  </sheetViews>
  <sheetFormatPr defaultColWidth="12.421875" defaultRowHeight="15"/>
  <cols>
    <col min="1" max="1" width="7.00390625" style="15" customWidth="1"/>
    <col min="2" max="2" width="27.8515625" style="80" customWidth="1"/>
    <col min="3" max="3" width="32.00390625" style="81" customWidth="1"/>
    <col min="4" max="4" width="19.8515625" style="97" customWidth="1"/>
    <col min="5" max="5" width="21.57421875" style="97" bestFit="1" customWidth="1"/>
    <col min="6" max="8" width="18.421875" style="15" customWidth="1"/>
    <col min="9" max="10" width="12.421875" style="15" customWidth="1"/>
    <col min="11" max="13" width="0" style="15" hidden="1" customWidth="1"/>
    <col min="14" max="14" width="14.8515625" style="15" hidden="1" customWidth="1"/>
    <col min="15" max="16384" width="12.421875" style="15" customWidth="1"/>
  </cols>
  <sheetData>
    <row r="1" spans="2:5" s="89" customFormat="1" ht="88.5" customHeight="1">
      <c r="B1" s="98"/>
      <c r="C1" s="99"/>
      <c r="D1" s="100"/>
      <c r="E1" s="100"/>
    </row>
    <row r="2" ht="41.25" customHeight="1"/>
    <row r="3" spans="4:7" ht="33" customHeight="1">
      <c r="D3" s="126"/>
      <c r="E3" s="126"/>
      <c r="G3" s="82"/>
    </row>
    <row r="4" spans="1:14" ht="45" customHeight="1">
      <c r="A4" s="83"/>
      <c r="B4" s="113" t="s">
        <v>85</v>
      </c>
      <c r="C4" s="114"/>
      <c r="D4" s="114"/>
      <c r="E4" s="114"/>
      <c r="F4" s="114"/>
      <c r="G4" s="114"/>
      <c r="H4" s="114"/>
      <c r="I4" s="114"/>
      <c r="J4" s="115"/>
      <c r="K4" s="84"/>
      <c r="L4" s="84"/>
      <c r="M4" s="84"/>
      <c r="N4" s="84"/>
    </row>
    <row r="5" spans="1:14" s="89" customFormat="1" ht="22.5" customHeight="1">
      <c r="A5" s="85"/>
      <c r="B5" s="86"/>
      <c r="C5" s="87"/>
      <c r="D5" s="87"/>
      <c r="E5" s="87"/>
      <c r="F5" s="87"/>
      <c r="G5" s="87"/>
      <c r="H5" s="87"/>
      <c r="I5" s="87"/>
      <c r="J5" s="88"/>
      <c r="K5" s="88"/>
      <c r="L5" s="88"/>
      <c r="M5" s="88"/>
      <c r="N5" s="88"/>
    </row>
    <row r="6" spans="2:10" ht="87.75" customHeight="1">
      <c r="B6" s="127" t="s">
        <v>86</v>
      </c>
      <c r="C6" s="127"/>
      <c r="D6" s="127"/>
      <c r="E6" s="127"/>
      <c r="F6" s="127"/>
      <c r="G6" s="127"/>
      <c r="H6" s="127"/>
      <c r="I6" s="127"/>
      <c r="J6" s="127"/>
    </row>
    <row r="7" spans="1:11" ht="13.5" customHeight="1">
      <c r="A7" s="90"/>
      <c r="B7" s="91"/>
      <c r="C7" s="92"/>
      <c r="D7" s="93"/>
      <c r="E7" s="93"/>
      <c r="F7" s="90"/>
      <c r="G7" s="90"/>
      <c r="H7" s="90"/>
      <c r="I7" s="90"/>
      <c r="J7" s="90"/>
      <c r="K7" s="90"/>
    </row>
    <row r="8" spans="1:11" ht="24" customHeight="1">
      <c r="A8" s="94"/>
      <c r="B8" s="128"/>
      <c r="C8" s="128"/>
      <c r="D8" s="128"/>
      <c r="E8" s="128"/>
      <c r="F8" s="128"/>
      <c r="G8" s="128"/>
      <c r="H8" s="128"/>
      <c r="I8" s="128"/>
      <c r="J8" s="128"/>
      <c r="K8" s="94"/>
    </row>
    <row r="9" spans="1:11" ht="35.25" customHeight="1">
      <c r="A9" s="95"/>
      <c r="B9" s="129"/>
      <c r="C9" s="129"/>
      <c r="D9" s="129"/>
      <c r="E9" s="129"/>
      <c r="F9" s="129"/>
      <c r="G9" s="129"/>
      <c r="H9" s="129"/>
      <c r="I9" s="129"/>
      <c r="J9" s="129"/>
      <c r="K9" s="95"/>
    </row>
    <row r="10" spans="2:22" ht="18.75" customHeight="1">
      <c r="B10" s="130"/>
      <c r="C10" s="131"/>
      <c r="D10" s="131"/>
      <c r="E10" s="131"/>
      <c r="F10" s="131"/>
      <c r="G10" s="131"/>
      <c r="L10" s="132"/>
      <c r="M10" s="132"/>
      <c r="N10" s="132"/>
      <c r="O10" s="132"/>
      <c r="P10" s="132"/>
      <c r="Q10" s="132"/>
      <c r="R10" s="132"/>
      <c r="S10" s="132"/>
      <c r="T10" s="132"/>
      <c r="U10" s="132"/>
      <c r="V10" s="132"/>
    </row>
    <row r="11" spans="2:14" ht="24" customHeight="1">
      <c r="B11" s="96"/>
      <c r="C11" s="96"/>
      <c r="D11" s="96"/>
      <c r="E11" s="96"/>
      <c r="F11" s="96"/>
      <c r="G11" s="96"/>
      <c r="H11" s="96"/>
      <c r="I11" s="96"/>
      <c r="J11" s="96"/>
      <c r="K11" s="96"/>
      <c r="L11" s="96"/>
      <c r="M11" s="96"/>
      <c r="N11" s="96"/>
    </row>
    <row r="12" ht="14.25"/>
    <row r="13" ht="14.25"/>
    <row r="14" ht="14.25"/>
    <row r="15" ht="14.25"/>
    <row r="16" ht="14.25"/>
    <row r="17" spans="2:12" ht="15.75">
      <c r="B17" s="125"/>
      <c r="C17" s="125"/>
      <c r="D17" s="125"/>
      <c r="E17" s="125"/>
      <c r="F17" s="125"/>
      <c r="G17" s="125"/>
      <c r="H17" s="125"/>
      <c r="I17" s="125"/>
      <c r="J17" s="125"/>
      <c r="K17" s="125"/>
      <c r="L17" s="125"/>
    </row>
    <row r="35" ht="14.25"/>
    <row r="36" ht="14.25"/>
    <row r="37" ht="14.25"/>
    <row r="38" ht="14.25"/>
    <row r="39" ht="14.25"/>
    <row r="40" ht="14.25"/>
    <row r="41" ht="14.25"/>
  </sheetData>
  <sheetProtection password="CDC8" sheet="1" objects="1" scenarios="1" selectLockedCells="1"/>
  <mergeCells count="7">
    <mergeCell ref="B17:L17"/>
    <mergeCell ref="D3:E3"/>
    <mergeCell ref="B6:J6"/>
    <mergeCell ref="B8:J8"/>
    <mergeCell ref="B9:J9"/>
    <mergeCell ref="B10:G10"/>
    <mergeCell ref="L10:V10"/>
  </mergeCells>
  <printOptions horizontalCentered="1"/>
  <pageMargins left="0.7086614173228347" right="0.7086614173228347" top="0.5118110236220472" bottom="0.7480314960629921" header="0.31496062992125984" footer="0.31496062992125984"/>
  <pageSetup fitToHeight="1" fitToWidth="1" horizontalDpi="300" verticalDpi="300" orientation="portrait" paperSize="9" scale="76" r:id="rId2"/>
  <drawing r:id="rId1"/>
</worksheet>
</file>

<file path=xl/worksheets/sheet2.xml><?xml version="1.0" encoding="utf-8"?>
<worksheet xmlns="http://schemas.openxmlformats.org/spreadsheetml/2006/main" xmlns:r="http://schemas.openxmlformats.org/officeDocument/2006/relationships">
  <sheetPr codeName="Sheet7">
    <pageSetUpPr fitToPage="1"/>
  </sheetPr>
  <dimension ref="A1:AG44"/>
  <sheetViews>
    <sheetView showGridLines="0" showRowColHeaders="0" zoomScale="80" zoomScaleNormal="80" zoomScalePageLayoutView="0" workbookViewId="0" topLeftCell="A1">
      <selection activeCell="B11" sqref="B11:F11"/>
    </sheetView>
  </sheetViews>
  <sheetFormatPr defaultColWidth="9.140625" defaultRowHeight="15"/>
  <cols>
    <col min="1" max="1" width="7.7109375" style="1" customWidth="1"/>
    <col min="2" max="2" width="4.421875" style="1" customWidth="1"/>
    <col min="3" max="3" width="6.7109375" style="1" customWidth="1"/>
    <col min="4" max="4" width="9.140625" style="1" customWidth="1"/>
    <col min="5" max="5" width="18.28125" style="1" customWidth="1"/>
    <col min="6" max="6" width="9.140625" style="1" customWidth="1"/>
    <col min="7" max="7" width="10.00390625" style="1" customWidth="1"/>
    <col min="8" max="8" width="9.7109375" style="1" customWidth="1"/>
    <col min="9" max="9" width="9.140625" style="1" customWidth="1"/>
    <col min="10" max="10" width="9.140625" style="2" hidden="1" customWidth="1"/>
    <col min="11" max="11" width="9.140625" style="1" hidden="1" customWidth="1"/>
    <col min="12" max="12" width="8.7109375" style="1" customWidth="1"/>
    <col min="13" max="13" width="4.8515625" style="1" customWidth="1"/>
    <col min="14" max="14" width="6.7109375" style="1" customWidth="1"/>
    <col min="15" max="15" width="18.28125" style="1" customWidth="1"/>
    <col min="16" max="18" width="9.140625" style="1" customWidth="1"/>
    <col min="19" max="19" width="8.421875" style="1" customWidth="1"/>
    <col min="20" max="21" width="9.140625" style="2" hidden="1" customWidth="1"/>
    <col min="22" max="24" width="9.140625" style="1" hidden="1" customWidth="1"/>
    <col min="25" max="25" width="9.140625" style="5" hidden="1" customWidth="1"/>
    <col min="26" max="26" width="9.140625" style="1" hidden="1" customWidth="1"/>
    <col min="27" max="27" width="14.57421875" style="2" hidden="1" customWidth="1"/>
    <col min="28" max="28" width="9.140625" style="2" hidden="1" customWidth="1"/>
    <col min="29" max="34" width="9.140625" style="1" hidden="1" customWidth="1"/>
    <col min="35" max="38" width="9.140625" style="1" customWidth="1"/>
    <col min="39" max="16384" width="9.140625" style="1" customWidth="1"/>
  </cols>
  <sheetData>
    <row r="1" spans="20:33" ht="134.25" customHeight="1">
      <c r="T1" s="5" t="s">
        <v>6</v>
      </c>
      <c r="U1" s="5"/>
      <c r="V1" s="5"/>
      <c r="AA1" s="65">
        <v>0</v>
      </c>
      <c r="AB1" s="65" t="s">
        <v>57</v>
      </c>
      <c r="AG1" s="1" t="s">
        <v>32</v>
      </c>
    </row>
    <row r="2" spans="2:33" ht="18" customHeight="1">
      <c r="B2" s="133"/>
      <c r="C2" s="133"/>
      <c r="D2" s="133"/>
      <c r="E2" s="133"/>
      <c r="F2" s="133"/>
      <c r="G2" s="133"/>
      <c r="H2" s="133"/>
      <c r="I2" s="133"/>
      <c r="J2" s="133"/>
      <c r="K2" s="133"/>
      <c r="L2" s="133"/>
      <c r="M2" s="133"/>
      <c r="N2" s="133"/>
      <c r="O2" s="133"/>
      <c r="P2" s="133"/>
      <c r="Q2" s="133"/>
      <c r="R2" s="133"/>
      <c r="S2" s="133"/>
      <c r="T2" s="133"/>
      <c r="U2" s="133"/>
      <c r="V2" s="133"/>
      <c r="W2" s="133"/>
      <c r="X2" s="133"/>
      <c r="Y2" s="133"/>
      <c r="AA2" s="2" t="str">
        <f>IF(I16=2,"happy","unhappy")</f>
        <v>unhappy</v>
      </c>
      <c r="AG2" s="1" t="s">
        <v>28</v>
      </c>
    </row>
    <row r="3" spans="20:33" ht="12.75" customHeight="1">
      <c r="T3" s="5" t="s">
        <v>7</v>
      </c>
      <c r="U3" s="5"/>
      <c r="V3" s="5"/>
      <c r="AG3" s="1" t="s">
        <v>29</v>
      </c>
    </row>
    <row r="4" spans="2:33" ht="38.25" customHeight="1">
      <c r="B4" s="154" t="s">
        <v>85</v>
      </c>
      <c r="C4" s="154"/>
      <c r="D4" s="154"/>
      <c r="E4" s="154"/>
      <c r="F4" s="154"/>
      <c r="G4" s="154"/>
      <c r="H4" s="154"/>
      <c r="I4" s="154"/>
      <c r="J4" s="154"/>
      <c r="K4" s="154"/>
      <c r="L4" s="154"/>
      <c r="M4" s="154"/>
      <c r="T4" s="5" t="s">
        <v>8</v>
      </c>
      <c r="U4" s="5"/>
      <c r="V4" s="5"/>
      <c r="AA4" s="5" t="str">
        <f>IF(B11="Click here to select . . .","Click in the blue 'Click here to select . . .' box below to select the level of the required qualification.",IF(AND(I12="P",I13="P",I14="P",I15="P"),"You have met the unit requirements for your selected level",IF(H15&gt;G15,"You have exceeded the number of required units for your chosen level of qualification","You can now choose the relevant units for your required level. Please note that once you have selected the mandatory units all of the remaining units (including any mandatory group) can then be selected as an Optional Unit.")))</f>
        <v>You have exceeded the number of required units for your chosen level of qualification</v>
      </c>
      <c r="AG4" s="1" t="s">
        <v>30</v>
      </c>
    </row>
    <row r="5" spans="20:33" ht="11.25" customHeight="1">
      <c r="T5" s="5" t="s">
        <v>9</v>
      </c>
      <c r="U5" s="5"/>
      <c r="V5" s="5"/>
      <c r="AG5" s="1" t="s">
        <v>31</v>
      </c>
    </row>
    <row r="6" spans="2:33" ht="15" customHeight="1" hidden="1">
      <c r="B6" s="3"/>
      <c r="C6" s="3"/>
      <c r="D6" s="3"/>
      <c r="E6" s="3"/>
      <c r="F6" s="3"/>
      <c r="G6" s="3"/>
      <c r="H6" s="3"/>
      <c r="L6" s="5"/>
      <c r="T6" s="2" t="s">
        <v>10</v>
      </c>
      <c r="AG6" s="1" t="s">
        <v>40</v>
      </c>
    </row>
    <row r="7" spans="2:27" ht="10.5" customHeight="1" hidden="1">
      <c r="B7" s="3"/>
      <c r="C7" s="3"/>
      <c r="D7" s="3"/>
      <c r="E7" s="3"/>
      <c r="F7" s="3"/>
      <c r="G7" s="3"/>
      <c r="H7" s="3"/>
      <c r="T7" s="2" t="s">
        <v>11</v>
      </c>
      <c r="AA7" s="5" t="str">
        <f>IF(J11=1,AA19,IF(J11=2,AA13,IF(J11=3,AA14,IF(J11=4,AA15,IF(J11=5,AA16,IF(J11=6,AA18,IF(H15&gt;G15,"You have exceeded the number of required units for your level of qualification","")))))))</f>
        <v>You have exceeded the number of required units for your level of qualification</v>
      </c>
    </row>
    <row r="8" spans="2:8" ht="10.5" customHeight="1" hidden="1">
      <c r="B8" s="3"/>
      <c r="C8" s="3"/>
      <c r="D8" s="3"/>
      <c r="E8" s="3"/>
      <c r="F8" s="3"/>
      <c r="G8" s="3"/>
      <c r="H8" s="3"/>
    </row>
    <row r="9" ht="11.25" customHeight="1" thickBot="1">
      <c r="W9" s="1" t="s">
        <v>59</v>
      </c>
    </row>
    <row r="10" spans="2:23" ht="33" customHeight="1" thickBot="1">
      <c r="B10" s="134" t="s">
        <v>12</v>
      </c>
      <c r="C10" s="135"/>
      <c r="D10" s="135"/>
      <c r="E10" s="135"/>
      <c r="F10" s="135"/>
      <c r="G10" s="135"/>
      <c r="H10" s="135"/>
      <c r="I10" s="116"/>
      <c r="M10" s="136" t="s">
        <v>2</v>
      </c>
      <c r="N10" s="137"/>
      <c r="O10" s="137"/>
      <c r="P10" s="137"/>
      <c r="Q10" s="137"/>
      <c r="R10" s="137"/>
      <c r="S10" s="138"/>
      <c r="W10" s="1" t="s">
        <v>58</v>
      </c>
    </row>
    <row r="11" spans="2:23" ht="33" customHeight="1" thickBot="1">
      <c r="B11" s="139" t="s">
        <v>59</v>
      </c>
      <c r="C11" s="140"/>
      <c r="D11" s="140"/>
      <c r="E11" s="140"/>
      <c r="F11" s="141"/>
      <c r="G11" s="4" t="s">
        <v>4</v>
      </c>
      <c r="H11" s="142" t="s">
        <v>3</v>
      </c>
      <c r="I11" s="143"/>
      <c r="J11" s="2">
        <f>IF(B11="Entry Level 3 Award",1,IF(B11="Entry Level 3 Certificate",2,IF(B11="Level 1 Award",3,IF(B11="Level 1 Certificate",4,IF(B11="Level 2 Award",5,IF(B11="Level 2 Certificate",6,""))))))</f>
      </c>
      <c r="K11" s="2"/>
      <c r="L11" s="2"/>
      <c r="M11" s="144" t="str">
        <f>IF(B11="Click here to select level . . .",D36,IF(B11="Entry Level 3 Award",U37,IF(B11="Entry Level 3 Certificate",U38,IF(B11="Level 1 Award",U39,IF(B11="Level 1 Certificate",U40,IF(B11="Level 2 Award",U41,IF(B11="Level 2 Certificate",U42,"")))))))</f>
        <v>To begin select your required level of qualification 
in the blue box to the left.</v>
      </c>
      <c r="N11" s="145"/>
      <c r="O11" s="145"/>
      <c r="P11" s="145"/>
      <c r="Q11" s="145"/>
      <c r="R11" s="145"/>
      <c r="S11" s="146"/>
      <c r="W11" s="1" t="s">
        <v>7</v>
      </c>
    </row>
    <row r="12" spans="2:33" ht="33" customHeight="1">
      <c r="B12" s="150" t="s">
        <v>13</v>
      </c>
      <c r="C12" s="151"/>
      <c r="D12" s="151"/>
      <c r="E12" s="151"/>
      <c r="F12" s="151"/>
      <c r="G12" s="46">
        <f>IF(B11="Entry Level 3 Award",2,IF(B11="Entry Level 3 Certificate",3,IF(B11="Level 1 Award",2,IF(B11="Level 1 Certificate",0,IF(B11="Level 2 Award",2,IF(B11="Level 2 Certificate",0,""))))))</f>
      </c>
      <c r="H12" s="46">
        <f>I32</f>
        <v>0</v>
      </c>
      <c r="I12" s="47" t="str">
        <f>IF(B11="Level 1 Award","",IF(H12&gt;=G12,AA12,AB12))</f>
        <v>O</v>
      </c>
      <c r="J12" s="2">
        <f>IF(G12=H12,1,0)</f>
        <v>0</v>
      </c>
      <c r="K12" s="2">
        <f>IF(AND(B11="Entry Level 3 Award",H12&lt;G12),1,IF(AND(B11="Entry Level 3 Certificate",H12&lt;G12),1,0))</f>
        <v>0</v>
      </c>
      <c r="L12" s="2"/>
      <c r="M12" s="144"/>
      <c r="N12" s="145"/>
      <c r="O12" s="145"/>
      <c r="P12" s="145"/>
      <c r="Q12" s="145"/>
      <c r="R12" s="145"/>
      <c r="S12" s="146"/>
      <c r="W12" s="1" t="s">
        <v>8</v>
      </c>
      <c r="Z12" s="5"/>
      <c r="AA12" s="58" t="s">
        <v>14</v>
      </c>
      <c r="AB12" s="58" t="s">
        <v>15</v>
      </c>
      <c r="AG12" s="1" t="str">
        <f>IF(AND(I12="P",I13="P",I14="P",I15="P"),"You have met the unit requirements for your selected level. Click Return to selection page to continue.",IF(H15&gt;G15,"You have exceeded the number of required units for your chosen level of qualification",AG6))</f>
        <v>You have exceeded the number of required units for your chosen level of qualification</v>
      </c>
    </row>
    <row r="13" spans="2:28" ht="33" customHeight="1" thickBot="1">
      <c r="B13" s="152" t="s">
        <v>16</v>
      </c>
      <c r="C13" s="153"/>
      <c r="D13" s="153"/>
      <c r="E13" s="153"/>
      <c r="F13" s="153"/>
      <c r="G13" s="44">
        <f>IF(B11="Entry Level 3 Award",0,IF(B11="Entry Level 3 Certificate",0,IF(B11="Level 1 Award",2,IF(B11="Level 1 Certificate",3,IF(B11="Level 2 Award",0,IF(B11="Level 2 Certificate",0,""))))))</f>
      </c>
      <c r="H13" s="44">
        <f>IF(B11="Entry Level 3 Award",0,IF(T26&gt;G13,G13,T26))</f>
        <v>0</v>
      </c>
      <c r="I13" s="45" t="str">
        <f>IF(B11="Entry Level 3 Award","",IF(J31=1,AA12,AB12))</f>
        <v>O</v>
      </c>
      <c r="J13" s="2">
        <f>IF(G13=H13,1,0)</f>
        <v>0</v>
      </c>
      <c r="K13" s="2">
        <f>IF(AND(B11="Level 1 Award",H13&lt;G13),1,IF(AND(B11="Level 1 Certificate",H13&lt;G13),1,0))</f>
        <v>0</v>
      </c>
      <c r="L13" s="2"/>
      <c r="M13" s="147"/>
      <c r="N13" s="148"/>
      <c r="O13" s="148"/>
      <c r="P13" s="148"/>
      <c r="Q13" s="148"/>
      <c r="R13" s="148"/>
      <c r="S13" s="149"/>
      <c r="W13" s="1" t="s">
        <v>9</v>
      </c>
      <c r="Z13" s="5">
        <v>2</v>
      </c>
      <c r="AA13" s="5">
        <f>IF(AND(H12=G12,H15&lt;G15,B11="Entry Level 3 Certificate"),"You can now make up any remaining Optional Units from any remaining units at any level","")</f>
      </c>
      <c r="AB13" s="5"/>
    </row>
    <row r="14" spans="2:28" ht="33" customHeight="1">
      <c r="B14" s="157" t="s">
        <v>17</v>
      </c>
      <c r="C14" s="158"/>
      <c r="D14" s="158"/>
      <c r="E14" s="158"/>
      <c r="F14" s="158"/>
      <c r="G14" s="48">
        <f>IF(B11="Entry Level 3 Award",0,IF(B11="Entry Level 3 Certificate",0,IF(B11="Level 1 Award",0,IF(B11="Level 1 Certificate",0,IF(B11="Level 2 Award",2,IF(B11="Level 2 Certificate",3,""))))))</f>
      </c>
      <c r="H14" s="48">
        <f>IF(B11="Level 2 Certificate",W34,W33)</f>
        <v>0</v>
      </c>
      <c r="I14" s="49" t="str">
        <f>IF(B11="Entry Level 3 Award","",IF(B11="Level 1 Award","",IF(H14&gt;=G14,AA12,AB12)))</f>
        <v>O</v>
      </c>
      <c r="J14" s="2">
        <f>IF(G14=H14,1,0)</f>
        <v>0</v>
      </c>
      <c r="K14" s="2">
        <f>IF(AND(B11="Level 2 Award",H14&lt;G14),1,IF(AND(B11="Level 2 Certificate",H14&lt;G14),1,0))</f>
        <v>0</v>
      </c>
      <c r="L14" s="2"/>
      <c r="M14" s="159"/>
      <c r="N14" s="159"/>
      <c r="O14" s="159"/>
      <c r="P14" s="159"/>
      <c r="Q14" s="159"/>
      <c r="R14" s="159"/>
      <c r="S14" s="159"/>
      <c r="W14" s="1" t="s">
        <v>10</v>
      </c>
      <c r="Z14" s="5">
        <v>3</v>
      </c>
      <c r="AA14" s="5">
        <f>IF(AND(H13=G13,H15&lt;G15,B11="Level 1 Award"),"You can now choose any unit from any Level as an optional unit","")</f>
      </c>
      <c r="AB14" s="5"/>
    </row>
    <row r="15" spans="2:28" ht="33" customHeight="1" thickBot="1">
      <c r="B15" s="160" t="s">
        <v>53</v>
      </c>
      <c r="C15" s="161"/>
      <c r="D15" s="161"/>
      <c r="E15" s="161"/>
      <c r="F15" s="162"/>
      <c r="G15" s="6">
        <f>IF(B11="Entry Level 3 Award",1,IF(B11="Entry Level 3 Certificate",2,IF(B11="Level 1 Award",1,IF(B11="Level 1 Certificate",2,IF(B11="Level 2 Award",1,IF(B11="Level 2 Certificate",2,""))))))</f>
      </c>
      <c r="H15" s="6" t="b">
        <f>IF(B11="Entry Level 3 Award",T34-H12,IF(B11="Level 1 Award",T34-H13,IF(B11="Level 2 Award",T34-H14,IF(B11="Entry Level 3 Certificate",T34-H12,IF(B11="Level 1 Certificate",T34-H13,IF(B11="Level 2 Certificate",T34-H14))))))</f>
        <v>0</v>
      </c>
      <c r="I15" s="50" t="str">
        <f>IF(J33=1,AA12,AB12)</f>
        <v>O</v>
      </c>
      <c r="J15" s="2">
        <f>IF(AND(H15&lt;G15),1,0)</f>
        <v>0</v>
      </c>
      <c r="K15" s="2"/>
      <c r="L15" s="2"/>
      <c r="M15" s="7"/>
      <c r="N15" s="7"/>
      <c r="O15" s="7"/>
      <c r="P15" s="7"/>
      <c r="Q15" s="7"/>
      <c r="R15" s="7"/>
      <c r="S15" s="7"/>
      <c r="W15" s="1" t="s">
        <v>11</v>
      </c>
      <c r="Z15" s="5">
        <v>4</v>
      </c>
      <c r="AA15" s="5">
        <f>IF(AND(H13=G13,H15&lt;G15,B11="Level 1 Certificate"),"You can now choose any unit from any Level as an optional unit","")</f>
      </c>
      <c r="AB15" s="5"/>
    </row>
    <row r="16" spans="2:29" ht="33" customHeight="1" thickBot="1">
      <c r="B16" s="163" t="s">
        <v>26</v>
      </c>
      <c r="C16" s="164"/>
      <c r="D16" s="164"/>
      <c r="E16" s="164"/>
      <c r="F16" s="164"/>
      <c r="G16" s="51">
        <f>IF(B11="Entry Level 3 Award",90,IF(B11="Entry Level 3 Certificate",150,IF(B11="Level 1 Award",90,IF(B11="Level 1 Certificate",150,IF(B11="Level 2 Award",90,IF(B11="Level 2 Certificate",150,""))))))</f>
      </c>
      <c r="H16" s="52">
        <f>J28+U26+U33</f>
        <v>0</v>
      </c>
      <c r="I16" s="5">
        <f>COUNTIF(I12:I15,"P")</f>
        <v>0</v>
      </c>
      <c r="K16" s="2"/>
      <c r="L16" s="2"/>
      <c r="M16" s="7"/>
      <c r="N16" s="7"/>
      <c r="O16" s="7"/>
      <c r="P16" s="7"/>
      <c r="Q16" s="7"/>
      <c r="R16" s="7"/>
      <c r="S16" s="7"/>
      <c r="W16" s="1" t="str">
        <f>IF(H12&lt;G12,W17,AC18)</f>
        <v>You must select at least 2 units from the Entry 3 units</v>
      </c>
      <c r="Z16" s="5">
        <v>5</v>
      </c>
      <c r="AA16" s="5">
        <f>IF(AND(H14=G14,H15&lt;G15,B11="Level 2 Award"),"You can now choose any unit from any Level as an optional unit","")</f>
      </c>
      <c r="AB16" s="5"/>
      <c r="AC16" s="1">
        <f>IF(AND(B11="Level 2 Award",G14=H14,G15=H15),AC27,IF(AND(B11="Level 1 Award",G13=H13,G15=H15),AC27,IF(AND(B11="Entry Level 3 Award",G12=H12,G15=H15),AC27,IF(G14=2,AC21,IF(AND(G14=2,H14=2),AC22,IF(AND(G13=2,H13=2),AC24,IF(AND(G12=2,H12=2),AC26,IF(G13=2,AC23,))))))))</f>
        <v>0</v>
      </c>
    </row>
    <row r="17" spans="2:29" ht="30" customHeight="1">
      <c r="B17" s="8"/>
      <c r="C17" s="8"/>
      <c r="D17" s="8"/>
      <c r="E17" s="8"/>
      <c r="F17" s="8"/>
      <c r="G17" s="68"/>
      <c r="H17" s="68"/>
      <c r="I17" s="5"/>
      <c r="K17" s="2"/>
      <c r="L17" s="2"/>
      <c r="M17" s="9"/>
      <c r="N17" s="9"/>
      <c r="O17" s="9"/>
      <c r="P17" s="9"/>
      <c r="Q17" s="9"/>
      <c r="R17" s="9"/>
      <c r="S17" s="9"/>
      <c r="V17" s="1" t="s">
        <v>33</v>
      </c>
      <c r="W17" s="175" t="s">
        <v>37</v>
      </c>
      <c r="X17" s="175"/>
      <c r="Y17" s="175"/>
      <c r="Z17" s="175"/>
      <c r="AA17" s="175"/>
      <c r="AB17" s="175"/>
      <c r="AC17" s="1" t="s">
        <v>39</v>
      </c>
    </row>
    <row r="18" spans="2:28" ht="30" customHeight="1" thickBot="1">
      <c r="B18" s="165"/>
      <c r="C18" s="165"/>
      <c r="D18" s="165"/>
      <c r="E18" s="165"/>
      <c r="F18" s="165"/>
      <c r="G18" s="165"/>
      <c r="H18" s="165"/>
      <c r="I18" s="5"/>
      <c r="M18" s="166"/>
      <c r="N18" s="166"/>
      <c r="O18" s="166"/>
      <c r="P18" s="166"/>
      <c r="Q18" s="166"/>
      <c r="R18" s="166"/>
      <c r="S18" s="166"/>
      <c r="V18" s="1" t="s">
        <v>34</v>
      </c>
      <c r="W18" s="176" t="s">
        <v>38</v>
      </c>
      <c r="X18" s="176"/>
      <c r="Y18" s="176"/>
      <c r="Z18" s="5">
        <v>6</v>
      </c>
      <c r="AA18" s="5">
        <f>IF(AND(H14=G14,H15&lt;G15,B11="Level 2 Certificate"),"You can now choose any unit from any Level as an optional unit","")</f>
      </c>
      <c r="AB18" s="5"/>
    </row>
    <row r="19" spans="2:29" ht="30" customHeight="1">
      <c r="B19" s="178" t="s">
        <v>5</v>
      </c>
      <c r="C19" s="16" t="s">
        <v>18</v>
      </c>
      <c r="D19" s="167" t="s">
        <v>19</v>
      </c>
      <c r="E19" s="167"/>
      <c r="F19" s="167"/>
      <c r="G19" s="17" t="s">
        <v>0</v>
      </c>
      <c r="H19" s="18" t="s">
        <v>1</v>
      </c>
      <c r="I19" s="2"/>
      <c r="K19" s="2"/>
      <c r="M19" s="171" t="s">
        <v>20</v>
      </c>
      <c r="N19" s="25" t="s">
        <v>18</v>
      </c>
      <c r="O19" s="168" t="s">
        <v>19</v>
      </c>
      <c r="P19" s="168"/>
      <c r="Q19" s="168"/>
      <c r="R19" s="26" t="s">
        <v>0</v>
      </c>
      <c r="S19" s="27" t="s">
        <v>1</v>
      </c>
      <c r="V19" s="1" t="s">
        <v>35</v>
      </c>
      <c r="W19" s="1" t="s">
        <v>36</v>
      </c>
      <c r="Z19" s="5">
        <v>1</v>
      </c>
      <c r="AA19" s="5">
        <f>IF(AND(H12=G12,H15&lt;G15,B11="Entry Level 3 Award"),"You can now choose any unit from any Level as an optional unit","")</f>
      </c>
      <c r="AB19" s="5"/>
      <c r="AC19" s="1" t="str">
        <f>IF(H12&lt;2,AG5,IF(AND(I12="P",I13="P",I14="P",I15="P"),AG3,IF(H15&gt;G15,AG4,AG1)))</f>
        <v>You must select 2 units from the Entry 3 units.</v>
      </c>
    </row>
    <row r="20" spans="2:21" ht="30" customHeight="1">
      <c r="B20" s="179"/>
      <c r="C20" s="20">
        <v>1</v>
      </c>
      <c r="D20" s="155" t="s">
        <v>21</v>
      </c>
      <c r="E20" s="155"/>
      <c r="F20" s="155"/>
      <c r="G20" s="21">
        <v>30</v>
      </c>
      <c r="H20" s="22"/>
      <c r="I20" s="117" t="b">
        <v>0</v>
      </c>
      <c r="J20" s="71">
        <f aca="true" t="shared" si="0" ref="J20:J26">IF(I20=TRUE,G20,0)</f>
        <v>0</v>
      </c>
      <c r="K20" s="2"/>
      <c r="M20" s="172"/>
      <c r="N20" s="19">
        <v>8</v>
      </c>
      <c r="O20" s="156" t="s">
        <v>98</v>
      </c>
      <c r="P20" s="156"/>
      <c r="Q20" s="156"/>
      <c r="R20" s="72">
        <v>30</v>
      </c>
      <c r="S20" s="14"/>
      <c r="T20" s="10" t="b">
        <v>0</v>
      </c>
      <c r="U20" s="71">
        <f>IF(T20=TRUE,R21,0)</f>
        <v>0</v>
      </c>
    </row>
    <row r="21" spans="2:29" ht="30" customHeight="1">
      <c r="B21" s="179"/>
      <c r="C21" s="20">
        <v>2</v>
      </c>
      <c r="D21" s="155" t="s">
        <v>92</v>
      </c>
      <c r="E21" s="155"/>
      <c r="F21" s="155"/>
      <c r="G21" s="21">
        <v>30</v>
      </c>
      <c r="H21" s="22"/>
      <c r="I21" s="117" t="b">
        <v>0</v>
      </c>
      <c r="J21" s="71">
        <f t="shared" si="0"/>
        <v>0</v>
      </c>
      <c r="K21" s="2"/>
      <c r="M21" s="172"/>
      <c r="N21" s="19">
        <v>9</v>
      </c>
      <c r="O21" s="156" t="s">
        <v>99</v>
      </c>
      <c r="P21" s="156"/>
      <c r="Q21" s="156"/>
      <c r="R21" s="72">
        <v>30</v>
      </c>
      <c r="S21" s="14"/>
      <c r="T21" s="10" t="b">
        <v>0</v>
      </c>
      <c r="U21" s="71">
        <f>IF(T21=TRUE,R22,0)</f>
        <v>0</v>
      </c>
      <c r="AA21" s="2">
        <f>I28</f>
        <v>0</v>
      </c>
      <c r="AB21" s="67" t="s">
        <v>42</v>
      </c>
      <c r="AC21" s="1" t="s">
        <v>54</v>
      </c>
    </row>
    <row r="22" spans="1:29" ht="30" customHeight="1">
      <c r="A22" s="36"/>
      <c r="B22" s="179"/>
      <c r="C22" s="20">
        <v>3</v>
      </c>
      <c r="D22" s="155" t="s">
        <v>93</v>
      </c>
      <c r="E22" s="155"/>
      <c r="F22" s="155"/>
      <c r="G22" s="21">
        <v>30</v>
      </c>
      <c r="H22" s="22"/>
      <c r="I22" s="117" t="b">
        <v>0</v>
      </c>
      <c r="J22" s="71">
        <f t="shared" si="0"/>
        <v>0</v>
      </c>
      <c r="K22" s="2"/>
      <c r="M22" s="172"/>
      <c r="N22" s="19">
        <v>10</v>
      </c>
      <c r="O22" s="156" t="s">
        <v>27</v>
      </c>
      <c r="P22" s="156"/>
      <c r="Q22" s="156"/>
      <c r="R22" s="72">
        <v>30</v>
      </c>
      <c r="S22" s="14"/>
      <c r="T22" s="10" t="b">
        <v>0</v>
      </c>
      <c r="U22" s="71">
        <f>IF(T22=TRUE,R23,0)</f>
        <v>0</v>
      </c>
      <c r="AA22" s="2">
        <f>I28</f>
        <v>0</v>
      </c>
      <c r="AB22" s="67" t="s">
        <v>43</v>
      </c>
      <c r="AC22" s="1" t="s">
        <v>41</v>
      </c>
    </row>
    <row r="23" spans="2:29" ht="30" customHeight="1">
      <c r="B23" s="179"/>
      <c r="C23" s="20">
        <v>4</v>
      </c>
      <c r="D23" s="155" t="s">
        <v>94</v>
      </c>
      <c r="E23" s="155"/>
      <c r="F23" s="155"/>
      <c r="G23" s="21">
        <v>30</v>
      </c>
      <c r="H23" s="22"/>
      <c r="I23" s="117" t="b">
        <v>0</v>
      </c>
      <c r="J23" s="71">
        <f t="shared" si="0"/>
        <v>0</v>
      </c>
      <c r="K23" s="2"/>
      <c r="L23" s="36"/>
      <c r="M23" s="172"/>
      <c r="N23" s="19">
        <v>11</v>
      </c>
      <c r="O23" s="156" t="s">
        <v>100</v>
      </c>
      <c r="P23" s="156"/>
      <c r="Q23" s="156"/>
      <c r="R23" s="72">
        <v>30</v>
      </c>
      <c r="S23" s="14"/>
      <c r="T23" s="10" t="b">
        <v>0</v>
      </c>
      <c r="U23" s="71">
        <f>IF(T23=TRUE,R24,0)</f>
        <v>0</v>
      </c>
      <c r="AB23" s="67" t="s">
        <v>46</v>
      </c>
      <c r="AC23" s="1" t="s">
        <v>55</v>
      </c>
    </row>
    <row r="24" spans="1:29" ht="30" customHeight="1">
      <c r="A24" s="36"/>
      <c r="B24" s="179"/>
      <c r="C24" s="20">
        <v>5</v>
      </c>
      <c r="D24" s="155" t="s">
        <v>95</v>
      </c>
      <c r="E24" s="155"/>
      <c r="F24" s="155"/>
      <c r="G24" s="21">
        <v>30</v>
      </c>
      <c r="H24" s="22"/>
      <c r="I24" s="117" t="b">
        <v>0</v>
      </c>
      <c r="J24" s="71">
        <f t="shared" si="0"/>
        <v>0</v>
      </c>
      <c r="K24" s="2"/>
      <c r="L24" s="36"/>
      <c r="M24" s="172"/>
      <c r="N24" s="19">
        <v>12</v>
      </c>
      <c r="O24" s="156" t="s">
        <v>101</v>
      </c>
      <c r="P24" s="156"/>
      <c r="Q24" s="156"/>
      <c r="R24" s="72">
        <v>30</v>
      </c>
      <c r="S24" s="14"/>
      <c r="T24" s="10" t="b">
        <v>0</v>
      </c>
      <c r="U24" s="71">
        <f>IF(T24=TRUE,R25,0)</f>
        <v>0</v>
      </c>
      <c r="AB24" s="67" t="s">
        <v>47</v>
      </c>
      <c r="AC24" s="1" t="s">
        <v>50</v>
      </c>
    </row>
    <row r="25" spans="2:29" ht="30" customHeight="1" thickBot="1">
      <c r="B25" s="179"/>
      <c r="C25" s="20">
        <v>6</v>
      </c>
      <c r="D25" s="155" t="s">
        <v>96</v>
      </c>
      <c r="E25" s="155"/>
      <c r="F25" s="155"/>
      <c r="G25" s="21">
        <v>30</v>
      </c>
      <c r="H25" s="22"/>
      <c r="I25" s="117" t="b">
        <v>0</v>
      </c>
      <c r="J25" s="71">
        <f t="shared" si="0"/>
        <v>0</v>
      </c>
      <c r="K25" s="2"/>
      <c r="L25" s="36"/>
      <c r="M25" s="173"/>
      <c r="N25" s="41">
        <v>13</v>
      </c>
      <c r="O25" s="170" t="s">
        <v>22</v>
      </c>
      <c r="P25" s="170"/>
      <c r="Q25" s="170"/>
      <c r="R25" s="42">
        <v>30</v>
      </c>
      <c r="S25" s="43"/>
      <c r="T25" s="10" t="b">
        <v>0</v>
      </c>
      <c r="U25" s="71">
        <f>IF(T25=TRUE,R25,0)</f>
        <v>0</v>
      </c>
      <c r="V25" s="11">
        <f>T25*3</f>
        <v>0</v>
      </c>
      <c r="AB25" s="67" t="s">
        <v>44</v>
      </c>
      <c r="AC25" s="69" t="s">
        <v>56</v>
      </c>
    </row>
    <row r="26" spans="2:29" ht="30" customHeight="1" thickBot="1">
      <c r="B26" s="180"/>
      <c r="C26" s="110">
        <v>7</v>
      </c>
      <c r="D26" s="174" t="s">
        <v>97</v>
      </c>
      <c r="E26" s="174"/>
      <c r="F26" s="174"/>
      <c r="G26" s="111">
        <v>30</v>
      </c>
      <c r="H26" s="112"/>
      <c r="I26" s="117" t="b">
        <v>0</v>
      </c>
      <c r="J26" s="71">
        <f t="shared" si="0"/>
        <v>0</v>
      </c>
      <c r="K26" s="2"/>
      <c r="L26" s="36"/>
      <c r="M26" s="165"/>
      <c r="N26" s="165"/>
      <c r="O26" s="165"/>
      <c r="P26" s="165"/>
      <c r="Q26" s="165"/>
      <c r="R26" s="165"/>
      <c r="S26" s="165"/>
      <c r="T26" s="10">
        <f>COUNTIF(T20:T25,TRUE)</f>
        <v>0</v>
      </c>
      <c r="U26" s="71">
        <f>SUM(U20:U25)</f>
        <v>0</v>
      </c>
      <c r="AB26" s="67" t="s">
        <v>45</v>
      </c>
      <c r="AC26" s="1" t="s">
        <v>49</v>
      </c>
    </row>
    <row r="27" spans="2:29" ht="30" customHeight="1">
      <c r="B27" s="109"/>
      <c r="C27" s="39"/>
      <c r="D27" s="181"/>
      <c r="E27" s="181"/>
      <c r="F27" s="181"/>
      <c r="G27" s="39"/>
      <c r="H27" s="40"/>
      <c r="I27" s="117"/>
      <c r="J27" s="71"/>
      <c r="K27" s="2"/>
      <c r="L27" s="36"/>
      <c r="M27" s="182" t="s">
        <v>23</v>
      </c>
      <c r="N27" s="28" t="s">
        <v>18</v>
      </c>
      <c r="O27" s="185" t="s">
        <v>19</v>
      </c>
      <c r="P27" s="185"/>
      <c r="Q27" s="185"/>
      <c r="R27" s="29" t="s">
        <v>0</v>
      </c>
      <c r="S27" s="30" t="s">
        <v>1</v>
      </c>
      <c r="T27" s="10"/>
      <c r="U27" s="71"/>
      <c r="AC27" s="1" t="s">
        <v>48</v>
      </c>
    </row>
    <row r="28" spans="3:21" ht="30" customHeight="1">
      <c r="C28" s="186"/>
      <c r="D28" s="186"/>
      <c r="E28" s="186"/>
      <c r="F28" s="186"/>
      <c r="G28" s="186"/>
      <c r="H28" s="12"/>
      <c r="I28" s="106">
        <f>COUNTIF(I20:I26,TRUE)</f>
        <v>0</v>
      </c>
      <c r="J28" s="71">
        <f>SUM(J20:J27)</f>
        <v>0</v>
      </c>
      <c r="K28" s="71">
        <f>I28*3</f>
        <v>0</v>
      </c>
      <c r="L28" s="36"/>
      <c r="M28" s="183"/>
      <c r="N28" s="33">
        <v>14</v>
      </c>
      <c r="O28" s="169" t="s">
        <v>102</v>
      </c>
      <c r="P28" s="169"/>
      <c r="Q28" s="169"/>
      <c r="R28" s="31">
        <v>30</v>
      </c>
      <c r="S28" s="23"/>
      <c r="T28" s="10" t="b">
        <v>0</v>
      </c>
      <c r="U28" s="71">
        <f>IF(T28=TRUE,R28,0)</f>
        <v>0</v>
      </c>
    </row>
    <row r="29" spans="9:29" ht="30" customHeight="1">
      <c r="I29" s="2"/>
      <c r="K29" s="2"/>
      <c r="L29" s="36"/>
      <c r="M29" s="183"/>
      <c r="N29" s="33">
        <v>15</v>
      </c>
      <c r="O29" s="169" t="s">
        <v>103</v>
      </c>
      <c r="P29" s="169"/>
      <c r="Q29" s="169"/>
      <c r="R29" s="31">
        <v>30</v>
      </c>
      <c r="S29" s="23"/>
      <c r="T29" s="10" t="b">
        <v>0</v>
      </c>
      <c r="U29" s="71">
        <f>IF(T29=TRUE,R29,0)</f>
        <v>0</v>
      </c>
      <c r="AB29" s="2" t="s">
        <v>33</v>
      </c>
      <c r="AC29" s="1" t="str">
        <f>IF(AND(B11="Entry Level 3 Award",G12=H12,G15=H15),AC27,IF(AND(G12=2,H12=2),AC26,AC25))</f>
        <v>The boxes to the left will show you the mandatory and optional unit requirements for the required level of the qualification. Unit 6 is barred at Entry Level 3. 
Please begin by selecting 2 mandatory units at Entry 3.</v>
      </c>
    </row>
    <row r="30" spans="9:29" ht="30" customHeight="1">
      <c r="I30" s="5">
        <f>I28</f>
        <v>0</v>
      </c>
      <c r="J30" s="2">
        <f>IF(H12=G12,1,0)</f>
        <v>0</v>
      </c>
      <c r="K30" s="2"/>
      <c r="L30" s="36"/>
      <c r="M30" s="183"/>
      <c r="N30" s="33">
        <v>16</v>
      </c>
      <c r="O30" s="169" t="s">
        <v>104</v>
      </c>
      <c r="P30" s="169"/>
      <c r="Q30" s="169"/>
      <c r="R30" s="31">
        <v>30</v>
      </c>
      <c r="S30" s="23"/>
      <c r="T30" s="10" t="b">
        <v>0</v>
      </c>
      <c r="U30" s="71">
        <f>IF(T30=TRUE,R30,0)</f>
        <v>0</v>
      </c>
      <c r="V30" s="1">
        <f>I28+T25</f>
        <v>0</v>
      </c>
      <c r="AB30" s="2" t="s">
        <v>51</v>
      </c>
      <c r="AC30" s="1" t="str">
        <f>IF(AND(B11="Level 1 Award",G13=H13,G15=H15),AC27,IF(AND(G13=2,H13=2),AC24,AC23))</f>
        <v>The boxes to the left will show you the mandatory and optional unit requirements for the required level of the qualification. Barred combinations will be greyed out and unselectable. Please begin by selecting 2 mandatory units at Level 1.</v>
      </c>
    </row>
    <row r="31" spans="9:29" ht="30" customHeight="1">
      <c r="I31" s="5">
        <f>COUNTIF(I20:I27,TRUE)</f>
        <v>0</v>
      </c>
      <c r="J31" s="2">
        <f>IF(H13=G13,1,0)</f>
        <v>0</v>
      </c>
      <c r="K31" s="2">
        <f>IF(H13&gt;G13,G13,H13)</f>
        <v>0</v>
      </c>
      <c r="L31" s="36"/>
      <c r="M31" s="183"/>
      <c r="N31" s="33">
        <v>17</v>
      </c>
      <c r="O31" s="169" t="s">
        <v>105</v>
      </c>
      <c r="P31" s="169"/>
      <c r="Q31" s="169"/>
      <c r="R31" s="31">
        <v>30</v>
      </c>
      <c r="S31" s="23"/>
      <c r="T31" s="10" t="b">
        <v>0</v>
      </c>
      <c r="U31" s="71">
        <f>IF(T31=TRUE,R31,0)</f>
        <v>0</v>
      </c>
      <c r="AB31" s="2" t="s">
        <v>52</v>
      </c>
      <c r="AC31" s="1" t="str">
        <f>IF(AND(B11="Level 2 Award",G14=H14,G15=H15),AC27,IF(AND(G14=2,H14=2),AC22,AC21))</f>
        <v>The boxes to the left will show you the mandatory and optional unit requirements for the required level of the qualification. Barred combinations will be greyed out and unselectable. Please begin by selecting 2 mandatory units at Level 2.</v>
      </c>
    </row>
    <row r="32" spans="9:21" ht="30" customHeight="1" thickBot="1">
      <c r="I32" s="5">
        <f>IF(I31&gt;G12,G12,I28)</f>
        <v>0</v>
      </c>
      <c r="J32" s="2">
        <f>IF(H14=G14,1,0)</f>
        <v>0</v>
      </c>
      <c r="K32" s="2"/>
      <c r="M32" s="184"/>
      <c r="N32" s="34">
        <v>18</v>
      </c>
      <c r="O32" s="177" t="s">
        <v>106</v>
      </c>
      <c r="P32" s="177"/>
      <c r="Q32" s="177"/>
      <c r="R32" s="32">
        <v>30</v>
      </c>
      <c r="S32" s="24"/>
      <c r="T32" s="10" t="b">
        <v>0</v>
      </c>
      <c r="U32" s="71">
        <f>IF(T32=TRUE,R32,0)</f>
        <v>0</v>
      </c>
    </row>
    <row r="33" spans="9:23" ht="30" customHeight="1">
      <c r="I33" s="2"/>
      <c r="J33" s="2">
        <f>IF(H15=G15,1,0)</f>
        <v>0</v>
      </c>
      <c r="K33" s="2"/>
      <c r="T33" s="10">
        <f>COUNTIF(T28:T32,TRUE)</f>
        <v>0</v>
      </c>
      <c r="U33" s="71">
        <f>SUM(U28:U32)</f>
        <v>0</v>
      </c>
      <c r="V33" s="11">
        <f>T33*3</f>
        <v>0</v>
      </c>
      <c r="W33" s="1">
        <f>IF(T33&gt;2,2,T33)</f>
        <v>0</v>
      </c>
    </row>
    <row r="34" spans="9:29" ht="30" customHeight="1">
      <c r="I34" s="2"/>
      <c r="K34" s="2"/>
      <c r="O34" s="35"/>
      <c r="P34" s="35"/>
      <c r="Q34" s="35"/>
      <c r="T34" s="2">
        <f>I28+T26+T33</f>
        <v>0</v>
      </c>
      <c r="W34" s="70">
        <f>IF(T33&gt;3,3,T33)</f>
        <v>0</v>
      </c>
      <c r="AB34" s="2" t="s">
        <v>61</v>
      </c>
      <c r="AC34" s="1" t="s">
        <v>60</v>
      </c>
    </row>
    <row r="35" spans="9:29" ht="30" customHeight="1">
      <c r="I35" s="2"/>
      <c r="K35" s="2"/>
      <c r="AB35" s="2" t="s">
        <v>62</v>
      </c>
      <c r="AC35" s="70" t="s">
        <v>63</v>
      </c>
    </row>
    <row r="36" spans="4:29" ht="30" customHeight="1" hidden="1">
      <c r="D36" s="35" t="s">
        <v>84</v>
      </c>
      <c r="I36" s="2"/>
      <c r="K36" s="2"/>
      <c r="AB36" s="2" t="s">
        <v>64</v>
      </c>
      <c r="AC36" s="70" t="s">
        <v>65</v>
      </c>
    </row>
    <row r="37" spans="3:21" ht="30" customHeight="1" hidden="1">
      <c r="C37" s="1" t="s">
        <v>71</v>
      </c>
      <c r="D37" s="1" t="s">
        <v>72</v>
      </c>
      <c r="H37" s="1" t="s">
        <v>81</v>
      </c>
      <c r="N37" s="70" t="s">
        <v>83</v>
      </c>
      <c r="U37" s="2" t="str">
        <f>IF(H12&lt;G12,D37,IF(H15&gt;=G15,N37,IF(H12=G12,H37)))</f>
        <v>Select 2 mandatory units from Entry 3.</v>
      </c>
    </row>
    <row r="38" spans="3:29" ht="30" customHeight="1" hidden="1">
      <c r="C38" s="1" t="s">
        <v>61</v>
      </c>
      <c r="D38" s="1" t="s">
        <v>76</v>
      </c>
      <c r="H38" s="70" t="s">
        <v>82</v>
      </c>
      <c r="N38" s="70" t="s">
        <v>83</v>
      </c>
      <c r="U38" s="2" t="str">
        <f>IF(H12&lt;G12,D38,IF(H15&gt;=G15,N38,IF(H12=G12,H38)))</f>
        <v>Select 3 mandatory units from Entry 3.</v>
      </c>
      <c r="AB38" s="2" t="s">
        <v>66</v>
      </c>
      <c r="AC38" s="1" t="str">
        <f>IF(AND(B11="Entry Level 3 Certificate",G12=H12,G15=H15),AC27,IF(AND(G12=2,H12=2),AC26,AC42))</f>
        <v>The boxes to the left will show you the mandatory and optional unit requirements for the required level of the qualification. Unit 6 is barred at Entry Level 3. 
Please begin by selecting 3 mandatory units at Entry 3.</v>
      </c>
    </row>
    <row r="39" spans="3:28" ht="30" customHeight="1" hidden="1">
      <c r="C39" s="1" t="s">
        <v>73</v>
      </c>
      <c r="D39" s="70" t="s">
        <v>74</v>
      </c>
      <c r="H39" s="70" t="s">
        <v>81</v>
      </c>
      <c r="N39" s="70" t="s">
        <v>83</v>
      </c>
      <c r="U39" s="2" t="str">
        <f>IF(H13&lt;G13,D39,IF(H15&gt;=G15,N39,IF(H13=G13,H39)))</f>
        <v>Select 2 mandatory units from Level 1.</v>
      </c>
      <c r="AB39" s="2" t="s">
        <v>67</v>
      </c>
    </row>
    <row r="40" spans="3:28" ht="30" customHeight="1" hidden="1">
      <c r="C40" s="1" t="s">
        <v>75</v>
      </c>
      <c r="D40" s="70" t="s">
        <v>77</v>
      </c>
      <c r="H40" s="70" t="s">
        <v>82</v>
      </c>
      <c r="N40" s="70" t="s">
        <v>83</v>
      </c>
      <c r="U40" s="2" t="str">
        <f>IF(H13&lt;G13,D40,IF(H15&gt;=G15,N40,IF(H13=G13,H40)))</f>
        <v>Select 3 mandatory units from Level 1.</v>
      </c>
      <c r="AB40" s="2" t="s">
        <v>68</v>
      </c>
    </row>
    <row r="41" spans="3:21" ht="30" customHeight="1" hidden="1">
      <c r="C41" s="1" t="s">
        <v>78</v>
      </c>
      <c r="D41" s="70" t="s">
        <v>79</v>
      </c>
      <c r="H41" s="70" t="s">
        <v>81</v>
      </c>
      <c r="N41" s="70" t="s">
        <v>83</v>
      </c>
      <c r="U41" s="2" t="str">
        <f>IF(H14&lt;G14,D41,IF(H15&gt;=G15,N41,IF(H14=G14,H41)))</f>
        <v>Select 2 mandatory units from Level 2.</v>
      </c>
    </row>
    <row r="42" spans="3:29" ht="30" customHeight="1" hidden="1">
      <c r="C42" s="1" t="s">
        <v>68</v>
      </c>
      <c r="D42" s="70" t="s">
        <v>80</v>
      </c>
      <c r="H42" s="70" t="s">
        <v>82</v>
      </c>
      <c r="N42" s="70" t="s">
        <v>83</v>
      </c>
      <c r="U42" s="2" t="str">
        <f>IF(H14&lt;G14,D42,IF(H15&gt;=G15,N42,IF(H14=G14,H42)))</f>
        <v>Select 3 mandatory units from Level 2.</v>
      </c>
      <c r="AC42" s="69" t="s">
        <v>70</v>
      </c>
    </row>
    <row r="43" ht="30" customHeight="1">
      <c r="AC43" s="70"/>
    </row>
    <row r="44" ht="30" customHeight="1">
      <c r="AC44" s="70" t="s">
        <v>69</v>
      </c>
    </row>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sheetData>
  <sheetProtection selectLockedCells="1"/>
  <mergeCells count="44">
    <mergeCell ref="W17:AB17"/>
    <mergeCell ref="W18:Y18"/>
    <mergeCell ref="O30:Q30"/>
    <mergeCell ref="O31:Q31"/>
    <mergeCell ref="O32:Q32"/>
    <mergeCell ref="B19:B26"/>
    <mergeCell ref="D27:F27"/>
    <mergeCell ref="M27:M32"/>
    <mergeCell ref="O27:Q27"/>
    <mergeCell ref="C28:G28"/>
    <mergeCell ref="O29:Q29"/>
    <mergeCell ref="D24:F24"/>
    <mergeCell ref="O24:Q24"/>
    <mergeCell ref="D25:F25"/>
    <mergeCell ref="O25:Q25"/>
    <mergeCell ref="M19:M25"/>
    <mergeCell ref="D26:F26"/>
    <mergeCell ref="M26:S26"/>
    <mergeCell ref="O20:Q20"/>
    <mergeCell ref="D20:F20"/>
    <mergeCell ref="O21:Q21"/>
    <mergeCell ref="D21:F21"/>
    <mergeCell ref="D22:F22"/>
    <mergeCell ref="O22:Q22"/>
    <mergeCell ref="O28:Q28"/>
    <mergeCell ref="D23:F23"/>
    <mergeCell ref="O23:Q23"/>
    <mergeCell ref="B14:F14"/>
    <mergeCell ref="M14:S14"/>
    <mergeCell ref="B15:F15"/>
    <mergeCell ref="B16:F16"/>
    <mergeCell ref="B18:H18"/>
    <mergeCell ref="M18:S18"/>
    <mergeCell ref="D19:F19"/>
    <mergeCell ref="O19:Q19"/>
    <mergeCell ref="B2:Y2"/>
    <mergeCell ref="B10:H10"/>
    <mergeCell ref="M10:S10"/>
    <mergeCell ref="B11:F11"/>
    <mergeCell ref="H11:I11"/>
    <mergeCell ref="M11:S13"/>
    <mergeCell ref="B12:F12"/>
    <mergeCell ref="B13:F13"/>
    <mergeCell ref="B4:M4"/>
  </mergeCells>
  <conditionalFormatting sqref="I12">
    <cfRule type="expression" priority="68" dxfId="41">
      <formula>$H$12&lt;G12</formula>
    </cfRule>
  </conditionalFormatting>
  <conditionalFormatting sqref="I15">
    <cfRule type="expression" priority="67" dxfId="41">
      <formula>OR($H$15&lt;$G$15,$H$15&gt;$G$15)</formula>
    </cfRule>
  </conditionalFormatting>
  <conditionalFormatting sqref="I13">
    <cfRule type="expression" priority="66" dxfId="41">
      <formula>$H$13&lt;$G$13</formula>
    </cfRule>
  </conditionalFormatting>
  <conditionalFormatting sqref="I14">
    <cfRule type="expression" priority="63" dxfId="41">
      <formula>$H$14&lt;$G$14</formula>
    </cfRule>
  </conditionalFormatting>
  <conditionalFormatting sqref="B18:H18">
    <cfRule type="expression" priority="62" dxfId="42">
      <formula>AND($J$11=1,$H$12=$G$12)</formula>
    </cfRule>
  </conditionalFormatting>
  <conditionalFormatting sqref="C20:H20">
    <cfRule type="expression" priority="60" dxfId="43" stopIfTrue="1">
      <formula>OR($U$21&gt;0,$U$28&gt;0)</formula>
    </cfRule>
  </conditionalFormatting>
  <conditionalFormatting sqref="C21:H21">
    <cfRule type="expression" priority="59" dxfId="43" stopIfTrue="1">
      <formula>OR($U$22&gt;0,$U$29&gt;0)</formula>
    </cfRule>
  </conditionalFormatting>
  <conditionalFormatting sqref="C22:H22">
    <cfRule type="expression" priority="58" dxfId="43" stopIfTrue="1">
      <formula>OR($U$23&gt;0,$U$30&gt;0)</formula>
    </cfRule>
  </conditionalFormatting>
  <conditionalFormatting sqref="N28:S28">
    <cfRule type="expression" priority="50" dxfId="43" stopIfTrue="1">
      <formula>OR($J$20&gt;0,$U$21&gt;0)</formula>
    </cfRule>
  </conditionalFormatting>
  <conditionalFormatting sqref="N29:S29">
    <cfRule type="expression" priority="49" dxfId="43" stopIfTrue="1">
      <formula>OR($J$21&gt;0,$U$22&gt;0)</formula>
    </cfRule>
  </conditionalFormatting>
  <conditionalFormatting sqref="N30:S30">
    <cfRule type="expression" priority="48" dxfId="43" stopIfTrue="1">
      <formula>OR($J$22&gt;0,$U$23&gt;0)</formula>
    </cfRule>
  </conditionalFormatting>
  <conditionalFormatting sqref="N32:S32">
    <cfRule type="expression" priority="46" dxfId="43" stopIfTrue="1">
      <formula>$U$25&gt;0</formula>
    </cfRule>
  </conditionalFormatting>
  <conditionalFormatting sqref="C20:H26">
    <cfRule type="expression" priority="41" dxfId="43" stopIfTrue="1">
      <formula>$K$14=1</formula>
    </cfRule>
    <cfRule type="expression" priority="43" dxfId="43" stopIfTrue="1">
      <formula>$K$13=1</formula>
    </cfRule>
  </conditionalFormatting>
  <conditionalFormatting sqref="N28:S32">
    <cfRule type="expression" priority="39" dxfId="43" stopIfTrue="1">
      <formula>$K$12=1</formula>
    </cfRule>
    <cfRule type="expression" priority="42" dxfId="43" stopIfTrue="1">
      <formula>$K$13=1</formula>
    </cfRule>
  </conditionalFormatting>
  <conditionalFormatting sqref="B13:I14">
    <cfRule type="expression" priority="38" dxfId="44" stopIfTrue="1">
      <formula>$B$11="Entry Level 3 Award"</formula>
    </cfRule>
  </conditionalFormatting>
  <conditionalFormatting sqref="B12:I12">
    <cfRule type="expression" priority="30" dxfId="45" stopIfTrue="1">
      <formula>$B$11="Level 1 Certificate"</formula>
    </cfRule>
    <cfRule type="expression" priority="34" dxfId="45" stopIfTrue="1">
      <formula>$B$11="Level 2 Award"</formula>
    </cfRule>
    <cfRule type="expression" priority="36" dxfId="44" stopIfTrue="1">
      <formula>$B$11="Level 1 Award"</formula>
    </cfRule>
  </conditionalFormatting>
  <conditionalFormatting sqref="B14:I14">
    <cfRule type="expression" priority="29" dxfId="45" stopIfTrue="1">
      <formula>$B$11="Level 1 Certificate"</formula>
    </cfRule>
    <cfRule type="expression" priority="31" dxfId="45" stopIfTrue="1">
      <formula>$B$11="Entry Level 3 Certificate"</formula>
    </cfRule>
    <cfRule type="expression" priority="35" dxfId="44" stopIfTrue="1">
      <formula>$B$11="Level 1 Award"</formula>
    </cfRule>
  </conditionalFormatting>
  <conditionalFormatting sqref="B13:I13">
    <cfRule type="expression" priority="32" dxfId="45" stopIfTrue="1">
      <formula>$B$11="Entry Level 3 Certificate"</formula>
    </cfRule>
    <cfRule type="expression" priority="33" dxfId="45" stopIfTrue="1">
      <formula>$B$11="Level 2 Award"</formula>
    </cfRule>
  </conditionalFormatting>
  <conditionalFormatting sqref="B12:I13">
    <cfRule type="expression" priority="28" dxfId="45" stopIfTrue="1">
      <formula>$B$11="Level 2 Certificate"</formula>
    </cfRule>
  </conditionalFormatting>
  <conditionalFormatting sqref="H12:I12">
    <cfRule type="expression" priority="27" dxfId="46" stopIfTrue="1">
      <formula>$B$11="Click here to select level . . ."</formula>
    </cfRule>
  </conditionalFormatting>
  <conditionalFormatting sqref="H13:I13">
    <cfRule type="expression" priority="26" dxfId="47" stopIfTrue="1">
      <formula>$B$11="Click here to select level . . ."</formula>
    </cfRule>
  </conditionalFormatting>
  <conditionalFormatting sqref="H14:I14">
    <cfRule type="expression" priority="25" dxfId="48" stopIfTrue="1">
      <formula>$B$11="Click here to select level . . ."</formula>
    </cfRule>
  </conditionalFormatting>
  <conditionalFormatting sqref="H15:I15">
    <cfRule type="expression" priority="24" dxfId="49" stopIfTrue="1">
      <formula>$B$11="Click here to select level . . ."</formula>
    </cfRule>
  </conditionalFormatting>
  <conditionalFormatting sqref="H16">
    <cfRule type="expression" priority="23" dxfId="50" stopIfTrue="1">
      <formula>$B$11="Click here to select level . . ."</formula>
    </cfRule>
  </conditionalFormatting>
  <conditionalFormatting sqref="N21:S21">
    <cfRule type="expression" priority="10" dxfId="43" stopIfTrue="1">
      <formula>OR($J$20&gt;0,$U$28&gt;0)</formula>
    </cfRule>
  </conditionalFormatting>
  <conditionalFormatting sqref="N22:S22">
    <cfRule type="expression" priority="9" dxfId="43" stopIfTrue="1">
      <formula>OR($J$21&gt;0,$U$29&gt;0)</formula>
    </cfRule>
  </conditionalFormatting>
  <conditionalFormatting sqref="N23:S23">
    <cfRule type="expression" priority="7" dxfId="51" stopIfTrue="1">
      <formula>OR($J$22&gt;0,$U$30)</formula>
    </cfRule>
  </conditionalFormatting>
  <conditionalFormatting sqref="N24:S24">
    <cfRule type="expression" priority="6" dxfId="43" stopIfTrue="1">
      <formula>OR($J$24&gt;0,$U$31&gt;0)</formula>
    </cfRule>
  </conditionalFormatting>
  <conditionalFormatting sqref="N31:S31">
    <cfRule type="expression" priority="5" dxfId="43" stopIfTrue="1">
      <formula>OR($J$24&gt;0,$U$24&gt;0)</formula>
    </cfRule>
  </conditionalFormatting>
  <conditionalFormatting sqref="C24:H24">
    <cfRule type="expression" priority="4" dxfId="43" stopIfTrue="1">
      <formula>OR($U$24&gt;0,$U$31&gt;0)</formula>
    </cfRule>
  </conditionalFormatting>
  <conditionalFormatting sqref="N25:S25">
    <cfRule type="expression" priority="3" dxfId="43" stopIfTrue="1">
      <formula>$U$32&gt;0</formula>
    </cfRule>
  </conditionalFormatting>
  <conditionalFormatting sqref="N20:S25">
    <cfRule type="expression" priority="1" dxfId="43" stopIfTrue="1">
      <formula>$K$14&gt;0</formula>
    </cfRule>
    <cfRule type="expression" priority="2" dxfId="43" stopIfTrue="1">
      <formula>$K$12=1</formula>
    </cfRule>
  </conditionalFormatting>
  <dataValidations count="1">
    <dataValidation type="list" allowBlank="1" showInputMessage="1" showErrorMessage="1" sqref="B11:F11">
      <formula1>$W$9:$W$15</formula1>
    </dataValidation>
  </dataValidations>
  <printOptions gridLines="1" headings="1"/>
  <pageMargins left="0.7086614173228347" right="0.7086614173228347" top="0.7480314960629921" bottom="0.7480314960629921" header="0.31496062992125984" footer="0.31496062992125984"/>
  <pageSetup fitToHeight="1" fitToWidth="1" horizontalDpi="600" verticalDpi="600" orientation="landscape" paperSize="9" scale="52" r:id="rId3"/>
  <drawing r:id="rId2"/>
  <legacyDrawing r:id="rId1"/>
</worksheet>
</file>

<file path=xl/worksheets/sheet3.xml><?xml version="1.0" encoding="utf-8"?>
<worksheet xmlns="http://schemas.openxmlformats.org/spreadsheetml/2006/main" xmlns:r="http://schemas.openxmlformats.org/officeDocument/2006/relationships">
  <sheetPr codeName="Sheet4">
    <pageSetUpPr fitToPage="1"/>
  </sheetPr>
  <dimension ref="B1:AF53"/>
  <sheetViews>
    <sheetView showGridLines="0" showRowColHeaders="0" zoomScale="80" zoomScaleNormal="80" zoomScalePageLayoutView="0" workbookViewId="0" topLeftCell="A1">
      <selection activeCell="E5" sqref="E5:I5"/>
    </sheetView>
  </sheetViews>
  <sheetFormatPr defaultColWidth="9.140625" defaultRowHeight="15"/>
  <cols>
    <col min="1" max="1" width="7.00390625" style="1" customWidth="1"/>
    <col min="2" max="2" width="6.57421875" style="1" customWidth="1"/>
    <col min="3" max="4" width="9.140625" style="1" customWidth="1"/>
    <col min="5" max="5" width="17.57421875" style="1" customWidth="1"/>
    <col min="6" max="6" width="12.8515625" style="1" customWidth="1"/>
    <col min="7" max="7" width="10.00390625" style="1" customWidth="1"/>
    <col min="8" max="8" width="10.7109375" style="1" customWidth="1"/>
    <col min="9" max="9" width="9.140625" style="1" hidden="1" customWidth="1"/>
    <col min="10" max="10" width="9.140625" style="1" customWidth="1"/>
    <col min="11" max="11" width="7.57421875" style="1" customWidth="1"/>
    <col min="12" max="12" width="9.140625" style="1" customWidth="1"/>
    <col min="13" max="17" width="9.00390625" style="1" customWidth="1"/>
    <col min="18" max="18" width="9.140625" style="1" customWidth="1"/>
    <col min="19" max="19" width="10.00390625" style="1" customWidth="1"/>
    <col min="20" max="21" width="9.140625" style="13" customWidth="1"/>
    <col min="22" max="22" width="7.8515625" style="1" customWidth="1"/>
    <col min="23" max="23" width="9.140625" style="1" customWidth="1"/>
    <col min="24" max="28" width="8.28125" style="1" customWidth="1"/>
    <col min="29" max="29" width="9.140625" style="1" customWidth="1"/>
    <col min="30" max="30" width="10.421875" style="1" customWidth="1"/>
    <col min="31" max="32" width="9.140625" style="13" customWidth="1"/>
    <col min="33" max="16384" width="9.140625" style="1" customWidth="1"/>
  </cols>
  <sheetData>
    <row r="1" spans="20:32" s="36" customFormat="1" ht="135.75" customHeight="1">
      <c r="T1" s="38"/>
      <c r="U1" s="38"/>
      <c r="AA1" s="66"/>
      <c r="AB1" s="66"/>
      <c r="AE1" s="38"/>
      <c r="AF1" s="38"/>
    </row>
    <row r="2" spans="20:32" s="36" customFormat="1" ht="33" customHeight="1">
      <c r="T2" s="38"/>
      <c r="U2" s="38"/>
      <c r="AA2" s="59"/>
      <c r="AE2" s="38"/>
      <c r="AF2" s="38"/>
    </row>
    <row r="3" spans="2:32" s="36" customFormat="1" ht="42.75" customHeight="1">
      <c r="B3" s="187" t="s">
        <v>87</v>
      </c>
      <c r="C3" s="187"/>
      <c r="D3" s="187"/>
      <c r="E3" s="187"/>
      <c r="F3" s="187"/>
      <c r="G3" s="187"/>
      <c r="H3" s="187"/>
      <c r="T3" s="38"/>
      <c r="U3" s="38"/>
      <c r="AA3" s="59"/>
      <c r="AE3" s="38"/>
      <c r="AF3" s="38"/>
    </row>
    <row r="4" spans="2:32" s="36" customFormat="1" ht="34.5" customHeight="1">
      <c r="B4" s="101">
        <f>IF(Employability!AA1=1,"Entry Level 3",IF(Employability!AA1=2,"Level 1",IF(Employability!AA1=3,"Level 2","")))</f>
      </c>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38"/>
      <c r="AF4" s="38"/>
    </row>
    <row r="5" spans="2:32" s="36" customFormat="1" ht="34.5" customHeight="1">
      <c r="B5" s="102" t="s">
        <v>88</v>
      </c>
      <c r="C5" s="103"/>
      <c r="D5" s="104"/>
      <c r="E5" s="190"/>
      <c r="F5" s="191"/>
      <c r="G5" s="191"/>
      <c r="H5" s="191"/>
      <c r="I5" s="192"/>
      <c r="J5" s="108"/>
      <c r="K5" s="101"/>
      <c r="L5" s="101"/>
      <c r="M5" s="101"/>
      <c r="N5" s="101"/>
      <c r="O5" s="101"/>
      <c r="P5" s="101"/>
      <c r="Q5" s="101"/>
      <c r="R5" s="101"/>
      <c r="S5" s="101"/>
      <c r="T5" s="101"/>
      <c r="U5" s="101"/>
      <c r="V5" s="101"/>
      <c r="W5" s="101"/>
      <c r="X5" s="101"/>
      <c r="Y5" s="101"/>
      <c r="Z5" s="101"/>
      <c r="AA5" s="101"/>
      <c r="AB5" s="101"/>
      <c r="AC5" s="101"/>
      <c r="AD5" s="101"/>
      <c r="AE5" s="38"/>
      <c r="AF5" s="38"/>
    </row>
    <row r="6" spans="2:30" ht="17.25" customHeight="1">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row>
    <row r="7" spans="2:30" ht="34.5" customHeight="1">
      <c r="B7" s="102" t="s">
        <v>25</v>
      </c>
      <c r="C7" s="103"/>
      <c r="D7" s="104"/>
      <c r="E7" s="190"/>
      <c r="F7" s="191"/>
      <c r="G7" s="191"/>
      <c r="H7" s="191"/>
      <c r="I7" s="192"/>
      <c r="J7" s="108"/>
      <c r="K7" s="101"/>
      <c r="L7" s="101"/>
      <c r="M7" s="101"/>
      <c r="N7" s="101"/>
      <c r="O7" s="101"/>
      <c r="P7" s="101"/>
      <c r="Q7" s="101"/>
      <c r="R7" s="101"/>
      <c r="S7" s="101"/>
      <c r="T7" s="101"/>
      <c r="U7" s="101"/>
      <c r="V7" s="101"/>
      <c r="W7" s="101"/>
      <c r="X7" s="101"/>
      <c r="Y7" s="101"/>
      <c r="Z7" s="101"/>
      <c r="AA7" s="101"/>
      <c r="AB7" s="101"/>
      <c r="AC7" s="101"/>
      <c r="AD7" s="101"/>
    </row>
    <row r="8" spans="2:30" ht="16.5" customHeight="1">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row>
    <row r="9" spans="2:30" ht="34.5" customHeight="1">
      <c r="B9" s="102" t="s">
        <v>89</v>
      </c>
      <c r="C9" s="103"/>
      <c r="D9" s="104"/>
      <c r="E9" s="190"/>
      <c r="F9" s="191"/>
      <c r="G9" s="191"/>
      <c r="H9" s="191"/>
      <c r="I9" s="192"/>
      <c r="J9" s="108"/>
      <c r="K9" s="101"/>
      <c r="L9" s="101"/>
      <c r="M9" s="101"/>
      <c r="N9" s="101"/>
      <c r="O9" s="101"/>
      <c r="P9" s="101"/>
      <c r="Q9" s="101"/>
      <c r="R9" s="101"/>
      <c r="S9" s="101"/>
      <c r="T9" s="101"/>
      <c r="U9" s="101"/>
      <c r="V9" s="101"/>
      <c r="W9" s="101"/>
      <c r="X9" s="101"/>
      <c r="Y9" s="101"/>
      <c r="Z9" s="101"/>
      <c r="AA9" s="101"/>
      <c r="AB9" s="101"/>
      <c r="AC9" s="101"/>
      <c r="AD9" s="101"/>
    </row>
    <row r="10" spans="2:30" ht="18.75" customHeight="1">
      <c r="B10" s="101"/>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row>
    <row r="11" spans="2:30" ht="34.5" customHeight="1">
      <c r="B11" s="102" t="s">
        <v>90</v>
      </c>
      <c r="C11" s="103"/>
      <c r="D11" s="104"/>
      <c r="E11" s="190"/>
      <c r="F11" s="191"/>
      <c r="G11" s="191"/>
      <c r="H11" s="191"/>
      <c r="I11" s="192"/>
      <c r="J11" s="108"/>
      <c r="K11" s="101"/>
      <c r="L11" s="101"/>
      <c r="M11" s="101"/>
      <c r="N11" s="101"/>
      <c r="O11" s="101"/>
      <c r="P11" s="101"/>
      <c r="Q11" s="101"/>
      <c r="R11" s="101"/>
      <c r="S11" s="101"/>
      <c r="T11" s="101"/>
      <c r="U11" s="101"/>
      <c r="V11" s="101"/>
      <c r="W11" s="101"/>
      <c r="X11" s="101"/>
      <c r="Y11" s="101"/>
      <c r="Z11" s="101"/>
      <c r="AA11" s="101"/>
      <c r="AB11" s="101"/>
      <c r="AC11" s="101"/>
      <c r="AD11" s="101"/>
    </row>
    <row r="12" spans="2:9" ht="18.75" customHeight="1">
      <c r="B12" s="37"/>
      <c r="C12" s="37"/>
      <c r="D12" s="37"/>
      <c r="E12" s="37"/>
      <c r="F12" s="37"/>
      <c r="G12" s="37"/>
      <c r="H12" s="37"/>
      <c r="I12" s="37"/>
    </row>
    <row r="13" spans="2:9" ht="34.5" customHeight="1">
      <c r="B13" s="102" t="s">
        <v>91</v>
      </c>
      <c r="C13" s="105"/>
      <c r="D13" s="105"/>
      <c r="E13" s="105"/>
      <c r="F13" s="107">
        <f>Employability!H16</f>
        <v>0</v>
      </c>
      <c r="G13" s="37"/>
      <c r="H13" s="37"/>
      <c r="I13" s="37"/>
    </row>
    <row r="14" spans="2:9" ht="34.5" customHeight="1">
      <c r="B14" s="37"/>
      <c r="C14" s="37"/>
      <c r="D14" s="37"/>
      <c r="E14" s="37"/>
      <c r="F14" s="37"/>
      <c r="G14" s="37"/>
      <c r="H14" s="37"/>
      <c r="I14" s="37"/>
    </row>
    <row r="15" ht="34.5" customHeight="1" hidden="1"/>
    <row r="16" spans="2:32" ht="34.5" customHeight="1" hidden="1">
      <c r="B16" s="188" t="s">
        <v>24</v>
      </c>
      <c r="C16" s="188"/>
      <c r="D16" s="188"/>
      <c r="E16" s="188"/>
      <c r="F16" s="188"/>
      <c r="G16" s="60"/>
      <c r="H16" s="60"/>
      <c r="K16" s="79"/>
      <c r="L16" s="79"/>
      <c r="M16" s="79"/>
      <c r="N16" s="79"/>
      <c r="O16" s="79"/>
      <c r="P16" s="79"/>
      <c r="Q16" s="79"/>
      <c r="R16" s="79"/>
      <c r="S16" s="40"/>
      <c r="T16" s="39"/>
      <c r="U16" s="39"/>
      <c r="V16" s="79"/>
      <c r="W16" s="79"/>
      <c r="X16" s="79"/>
      <c r="Y16" s="79"/>
      <c r="Z16" s="79"/>
      <c r="AA16" s="79"/>
      <c r="AB16" s="79"/>
      <c r="AC16" s="79"/>
      <c r="AD16" s="40"/>
      <c r="AE16" s="39"/>
      <c r="AF16" s="39"/>
    </row>
    <row r="17" spans="2:32" ht="34.5" customHeight="1">
      <c r="B17" s="189" t="str">
        <f>(Employability!B11)</f>
        <v>Click here to select level . . .</v>
      </c>
      <c r="C17" s="189"/>
      <c r="D17" s="189"/>
      <c r="E17" s="189"/>
      <c r="F17" s="189"/>
      <c r="G17" s="189"/>
      <c r="H17" s="189"/>
      <c r="I17" s="189"/>
      <c r="J17" s="189"/>
      <c r="K17" s="189"/>
      <c r="L17" s="63"/>
      <c r="M17" s="63"/>
      <c r="N17" s="63"/>
      <c r="O17" s="63"/>
      <c r="P17" s="63"/>
      <c r="Q17" s="63"/>
      <c r="R17" s="63"/>
      <c r="S17" s="63"/>
      <c r="T17" s="63"/>
      <c r="U17" s="76"/>
      <c r="V17" s="63"/>
      <c r="W17" s="63"/>
      <c r="X17" s="63"/>
      <c r="Y17" s="63"/>
      <c r="Z17" s="40"/>
      <c r="AA17" s="40"/>
      <c r="AB17" s="40"/>
      <c r="AC17" s="40"/>
      <c r="AD17" s="40"/>
      <c r="AE17" s="39"/>
      <c r="AF17" s="39"/>
    </row>
    <row r="18" spans="11:32" ht="34.5" customHeight="1">
      <c r="K18" s="40"/>
      <c r="L18" s="40"/>
      <c r="M18" s="40"/>
      <c r="N18" s="40"/>
      <c r="O18" s="40"/>
      <c r="P18" s="40"/>
      <c r="Q18" s="40"/>
      <c r="R18" s="40"/>
      <c r="S18" s="40"/>
      <c r="T18" s="39"/>
      <c r="U18" s="39"/>
      <c r="V18" s="40"/>
      <c r="W18" s="40"/>
      <c r="X18" s="40"/>
      <c r="Y18" s="40"/>
      <c r="Z18" s="40"/>
      <c r="AA18" s="40"/>
      <c r="AB18" s="40"/>
      <c r="AC18" s="40"/>
      <c r="AD18" s="40"/>
      <c r="AE18" s="39"/>
      <c r="AF18" s="39"/>
    </row>
    <row r="19" spans="2:32" ht="34.5" customHeight="1">
      <c r="B19" s="118" t="s">
        <v>18</v>
      </c>
      <c r="C19" s="119" t="s">
        <v>19</v>
      </c>
      <c r="D19" s="119"/>
      <c r="E19" s="119"/>
      <c r="F19" s="120" t="s">
        <v>0</v>
      </c>
      <c r="G19" s="120" t="s">
        <v>3</v>
      </c>
      <c r="H19" s="70"/>
      <c r="K19" s="75"/>
      <c r="L19" s="77"/>
      <c r="M19" s="57"/>
      <c r="N19" s="57"/>
      <c r="O19" s="57"/>
      <c r="P19" s="57"/>
      <c r="Q19" s="57"/>
      <c r="R19" s="62"/>
      <c r="S19" s="62"/>
      <c r="T19" s="61"/>
      <c r="U19" s="39"/>
      <c r="V19" s="75"/>
      <c r="W19" s="77"/>
      <c r="X19" s="57"/>
      <c r="Y19" s="57"/>
      <c r="Z19" s="57"/>
      <c r="AA19" s="57"/>
      <c r="AB19" s="57"/>
      <c r="AC19" s="62"/>
      <c r="AD19" s="62"/>
      <c r="AE19" s="39"/>
      <c r="AF19" s="39"/>
    </row>
    <row r="20" spans="2:32" ht="34.5" customHeight="1" hidden="1">
      <c r="B20" s="121">
        <v>1</v>
      </c>
      <c r="C20" s="155" t="str">
        <f>Employability!D20</f>
        <v>Assessing myself for work</v>
      </c>
      <c r="D20" s="155"/>
      <c r="E20" s="155"/>
      <c r="F20" s="21">
        <v>30</v>
      </c>
      <c r="G20" s="122">
        <f>IF(H20=1,"Yes","")</f>
      </c>
      <c r="H20" s="106">
        <f>IF(Employability!I20=TRUE,1,0)</f>
        <v>0</v>
      </c>
      <c r="I20" s="11">
        <f>IF(H20=1,F20,0)</f>
        <v>0</v>
      </c>
      <c r="K20" s="75"/>
      <c r="L20" s="53"/>
      <c r="M20" s="55"/>
      <c r="N20" s="55"/>
      <c r="O20" s="55"/>
      <c r="P20" s="55"/>
      <c r="Q20" s="55"/>
      <c r="R20" s="56"/>
      <c r="S20" s="54"/>
      <c r="T20" s="61"/>
      <c r="U20" s="74"/>
      <c r="V20" s="75"/>
      <c r="W20" s="53"/>
      <c r="X20" s="55"/>
      <c r="Y20" s="55"/>
      <c r="Z20" s="55"/>
      <c r="AA20" s="55"/>
      <c r="AB20" s="55"/>
      <c r="AC20" s="56"/>
      <c r="AD20" s="54"/>
      <c r="AE20" s="61"/>
      <c r="AF20" s="61"/>
    </row>
    <row r="21" spans="2:32" ht="34.5" customHeight="1" hidden="1">
      <c r="B21" s="121">
        <v>2</v>
      </c>
      <c r="C21" s="155" t="str">
        <f>Employability!D21</f>
        <v>Learning to be financially aware</v>
      </c>
      <c r="D21" s="155"/>
      <c r="E21" s="155"/>
      <c r="F21" s="21">
        <v>30</v>
      </c>
      <c r="G21" s="122">
        <f aca="true" t="shared" si="0" ref="G21:G27">IF(H21=1,"Yes","")</f>
      </c>
      <c r="H21" s="106">
        <f>IF(Employability!I21=TRUE,1,0)</f>
        <v>0</v>
      </c>
      <c r="I21" s="11">
        <f>IF(H21=1,F21,0)</f>
        <v>0</v>
      </c>
      <c r="K21" s="75"/>
      <c r="L21" s="53"/>
      <c r="M21" s="55"/>
      <c r="N21" s="55"/>
      <c r="O21" s="55"/>
      <c r="P21" s="55"/>
      <c r="Q21" s="55"/>
      <c r="R21" s="56"/>
      <c r="S21" s="54"/>
      <c r="T21" s="61"/>
      <c r="U21" s="74"/>
      <c r="V21" s="75"/>
      <c r="W21" s="53"/>
      <c r="X21" s="55"/>
      <c r="Y21" s="55"/>
      <c r="Z21" s="55"/>
      <c r="AA21" s="55"/>
      <c r="AB21" s="55"/>
      <c r="AC21" s="56"/>
      <c r="AD21" s="54"/>
      <c r="AE21" s="61"/>
      <c r="AF21" s="61"/>
    </row>
    <row r="22" spans="2:32" ht="34.5" customHeight="1">
      <c r="B22" s="121">
        <v>3</v>
      </c>
      <c r="C22" s="155" t="str">
        <f>Employability!D22</f>
        <v>Preparing for and learning from a job interview</v>
      </c>
      <c r="D22" s="155"/>
      <c r="E22" s="155"/>
      <c r="F22" s="21">
        <v>30</v>
      </c>
      <c r="G22" s="122">
        <f t="shared" si="0"/>
      </c>
      <c r="H22" s="106">
        <f>IF(Employability!I22=TRUE,1,0)</f>
        <v>0</v>
      </c>
      <c r="I22" s="11">
        <f aca="true" t="shared" si="1" ref="I22:I37">IF(H22=1,F22,0)</f>
        <v>0</v>
      </c>
      <c r="K22" s="75"/>
      <c r="L22" s="53"/>
      <c r="M22" s="55"/>
      <c r="N22" s="55"/>
      <c r="O22" s="55"/>
      <c r="P22" s="55"/>
      <c r="Q22" s="55"/>
      <c r="R22" s="56"/>
      <c r="S22" s="54"/>
      <c r="T22" s="61"/>
      <c r="U22" s="74"/>
      <c r="V22" s="75"/>
      <c r="W22" s="53"/>
      <c r="X22" s="55"/>
      <c r="Y22" s="55"/>
      <c r="Z22" s="55"/>
      <c r="AA22" s="55"/>
      <c r="AB22" s="55"/>
      <c r="AC22" s="56"/>
      <c r="AD22" s="54"/>
      <c r="AE22" s="61"/>
      <c r="AF22" s="61"/>
    </row>
    <row r="23" spans="2:32" ht="34.5" customHeight="1">
      <c r="B23" s="121">
        <v>4</v>
      </c>
      <c r="C23" s="155" t="str">
        <f>Employability!D23</f>
        <v>Researching and selecting a job opportunity</v>
      </c>
      <c r="D23" s="155"/>
      <c r="E23" s="155"/>
      <c r="F23" s="21">
        <v>30</v>
      </c>
      <c r="G23" s="122">
        <f t="shared" si="0"/>
      </c>
      <c r="H23" s="106">
        <f>IF(Employability!I23=TRUE,1,0)</f>
        <v>0</v>
      </c>
      <c r="I23" s="11">
        <f t="shared" si="1"/>
        <v>0</v>
      </c>
      <c r="K23" s="75"/>
      <c r="L23" s="53"/>
      <c r="M23" s="55"/>
      <c r="N23" s="55"/>
      <c r="O23" s="55"/>
      <c r="P23" s="55"/>
      <c r="Q23" s="55"/>
      <c r="R23" s="56"/>
      <c r="S23" s="54"/>
      <c r="T23" s="61"/>
      <c r="U23" s="74"/>
      <c r="V23" s="75"/>
      <c r="W23" s="53"/>
      <c r="X23" s="55"/>
      <c r="Y23" s="55"/>
      <c r="Z23" s="55"/>
      <c r="AA23" s="55"/>
      <c r="AB23" s="55"/>
      <c r="AC23" s="56"/>
      <c r="AD23" s="54"/>
      <c r="AE23" s="61"/>
      <c r="AF23" s="61"/>
    </row>
    <row r="24" spans="2:32" ht="34.5" customHeight="1">
      <c r="B24" s="121">
        <v>5</v>
      </c>
      <c r="C24" s="155" t="str">
        <f>Employability!D24</f>
        <v>Providing personal information for working life</v>
      </c>
      <c r="D24" s="155"/>
      <c r="E24" s="155"/>
      <c r="F24" s="21">
        <v>30</v>
      </c>
      <c r="G24" s="122">
        <f t="shared" si="0"/>
      </c>
      <c r="H24" s="106">
        <f>IF(Employability!I24=TRUE,1,0)</f>
        <v>0</v>
      </c>
      <c r="I24" s="11">
        <f t="shared" si="1"/>
        <v>0</v>
      </c>
      <c r="K24" s="75"/>
      <c r="L24" s="53"/>
      <c r="M24" s="55"/>
      <c r="N24" s="55"/>
      <c r="O24" s="55"/>
      <c r="P24" s="55"/>
      <c r="Q24" s="55"/>
      <c r="R24" s="56"/>
      <c r="S24" s="54"/>
      <c r="T24" s="61"/>
      <c r="U24" s="74"/>
      <c r="V24" s="75"/>
      <c r="W24" s="53"/>
      <c r="X24" s="55"/>
      <c r="Y24" s="55"/>
      <c r="Z24" s="55"/>
      <c r="AA24" s="55"/>
      <c r="AB24" s="55"/>
      <c r="AC24" s="56"/>
      <c r="AD24" s="54"/>
      <c r="AE24" s="61"/>
      <c r="AF24" s="61"/>
    </row>
    <row r="25" spans="2:32" ht="34.5" customHeight="1" hidden="1">
      <c r="B25" s="121">
        <v>6</v>
      </c>
      <c r="C25" s="155" t="str">
        <f>Employability!D25</f>
        <v>Understanding health and safety in the workplace</v>
      </c>
      <c r="D25" s="155"/>
      <c r="E25" s="155"/>
      <c r="F25" s="21">
        <v>30</v>
      </c>
      <c r="G25" s="122">
        <f t="shared" si="0"/>
      </c>
      <c r="H25" s="106">
        <f>IF(Employability!I25=TRUE,1,0)</f>
        <v>0</v>
      </c>
      <c r="I25" s="11">
        <f t="shared" si="1"/>
        <v>0</v>
      </c>
      <c r="K25" s="75"/>
      <c r="L25" s="62"/>
      <c r="M25" s="57"/>
      <c r="N25" s="57"/>
      <c r="O25" s="57"/>
      <c r="P25" s="57"/>
      <c r="Q25" s="57"/>
      <c r="R25" s="62"/>
      <c r="S25" s="62"/>
      <c r="T25" s="61"/>
      <c r="U25" s="74"/>
      <c r="V25" s="75"/>
      <c r="W25" s="53"/>
      <c r="X25" s="55"/>
      <c r="Y25" s="55"/>
      <c r="Z25" s="55"/>
      <c r="AA25" s="55"/>
      <c r="AB25" s="55"/>
      <c r="AC25" s="56"/>
      <c r="AD25" s="54"/>
      <c r="AE25" s="61"/>
      <c r="AF25" s="61"/>
    </row>
    <row r="26" spans="2:32" ht="34.5" customHeight="1" hidden="1">
      <c r="B26" s="121">
        <v>7</v>
      </c>
      <c r="C26" s="155" t="str">
        <f>Employability!D26</f>
        <v>Understanding workplace values and practices</v>
      </c>
      <c r="D26" s="155"/>
      <c r="E26" s="155"/>
      <c r="F26" s="21">
        <v>30</v>
      </c>
      <c r="G26" s="122">
        <f t="shared" si="0"/>
      </c>
      <c r="H26" s="106">
        <f>IF(Employability!I26=TRUE,1,0)</f>
        <v>0</v>
      </c>
      <c r="I26" s="11">
        <f t="shared" si="1"/>
        <v>0</v>
      </c>
      <c r="K26" s="75"/>
      <c r="L26" s="53"/>
      <c r="M26" s="55"/>
      <c r="N26" s="55"/>
      <c r="O26" s="55"/>
      <c r="P26" s="55"/>
      <c r="Q26" s="55"/>
      <c r="R26" s="56"/>
      <c r="S26" s="54"/>
      <c r="T26" s="61"/>
      <c r="U26" s="74"/>
      <c r="V26" s="75"/>
      <c r="W26" s="62"/>
      <c r="X26" s="57"/>
      <c r="Y26" s="57"/>
      <c r="Z26" s="57"/>
      <c r="AA26" s="57"/>
      <c r="AB26" s="57"/>
      <c r="AC26" s="62"/>
      <c r="AD26" s="62"/>
      <c r="AE26" s="61"/>
      <c r="AF26" s="61"/>
    </row>
    <row r="27" spans="2:32" ht="34.5" customHeight="1" hidden="1">
      <c r="B27" s="19">
        <v>8</v>
      </c>
      <c r="C27" s="156" t="str">
        <f>Employability!O20</f>
        <v>Preparing for and learning from a job search</v>
      </c>
      <c r="D27" s="156"/>
      <c r="E27" s="156"/>
      <c r="F27" s="72">
        <v>30</v>
      </c>
      <c r="G27" s="123">
        <f t="shared" si="0"/>
      </c>
      <c r="H27" s="106">
        <f>IF(Employability!T20=TRUE,1,0)</f>
        <v>0</v>
      </c>
      <c r="I27" s="11">
        <f t="shared" si="1"/>
        <v>0</v>
      </c>
      <c r="K27" s="75"/>
      <c r="L27" s="53"/>
      <c r="M27" s="55"/>
      <c r="N27" s="55"/>
      <c r="O27" s="55"/>
      <c r="P27" s="55"/>
      <c r="Q27" s="55"/>
      <c r="R27" s="56"/>
      <c r="S27" s="54"/>
      <c r="T27" s="61"/>
      <c r="U27" s="74"/>
      <c r="V27" s="75"/>
      <c r="W27" s="53"/>
      <c r="X27" s="55"/>
      <c r="Y27" s="55"/>
      <c r="Z27" s="55"/>
      <c r="AA27" s="55"/>
      <c r="AB27" s="55"/>
      <c r="AC27" s="56"/>
      <c r="AD27" s="54"/>
      <c r="AE27" s="61"/>
      <c r="AF27" s="61"/>
    </row>
    <row r="28" spans="2:32" ht="34.5" customHeight="1">
      <c r="B28" s="19">
        <v>9</v>
      </c>
      <c r="C28" s="156" t="str">
        <f>Employability!O21</f>
        <v>Assessing myself for a job</v>
      </c>
      <c r="D28" s="156"/>
      <c r="E28" s="156"/>
      <c r="F28" s="72">
        <v>30</v>
      </c>
      <c r="G28" s="123">
        <f aca="true" t="shared" si="2" ref="G28:G37">IF(H28=1,"Yes","")</f>
      </c>
      <c r="H28" s="106">
        <f>IF(Employability!T21=TRUE,1,0)</f>
        <v>0</v>
      </c>
      <c r="I28" s="11">
        <f t="shared" si="1"/>
        <v>0</v>
      </c>
      <c r="K28" s="75"/>
      <c r="L28" s="53"/>
      <c r="M28" s="55"/>
      <c r="N28" s="55"/>
      <c r="O28" s="55"/>
      <c r="P28" s="55"/>
      <c r="Q28" s="55"/>
      <c r="R28" s="56"/>
      <c r="S28" s="54"/>
      <c r="T28" s="61"/>
      <c r="U28" s="74"/>
      <c r="V28" s="75"/>
      <c r="W28" s="53"/>
      <c r="X28" s="55"/>
      <c r="Y28" s="55"/>
      <c r="Z28" s="55"/>
      <c r="AA28" s="55"/>
      <c r="AB28" s="55"/>
      <c r="AC28" s="56"/>
      <c r="AD28" s="54"/>
      <c r="AE28" s="61"/>
      <c r="AF28" s="61"/>
    </row>
    <row r="29" spans="2:32" ht="34.5" customHeight="1" hidden="1">
      <c r="B29" s="19">
        <v>10</v>
      </c>
      <c r="C29" s="156" t="str">
        <f>Employability!O22</f>
        <v>Learning to be financially capable</v>
      </c>
      <c r="D29" s="156"/>
      <c r="E29" s="156"/>
      <c r="F29" s="72">
        <v>30</v>
      </c>
      <c r="G29" s="123">
        <f t="shared" si="2"/>
      </c>
      <c r="H29" s="106">
        <f>IF(Employability!T22=TRUE,1,0)</f>
        <v>0</v>
      </c>
      <c r="I29" s="11">
        <f t="shared" si="1"/>
        <v>0</v>
      </c>
      <c r="K29" s="75"/>
      <c r="L29" s="53"/>
      <c r="M29" s="55"/>
      <c r="N29" s="55"/>
      <c r="O29" s="55"/>
      <c r="P29" s="55"/>
      <c r="Q29" s="55"/>
      <c r="R29" s="56"/>
      <c r="S29" s="54"/>
      <c r="T29" s="61"/>
      <c r="U29" s="74"/>
      <c r="V29" s="75"/>
      <c r="W29" s="53"/>
      <c r="X29" s="55"/>
      <c r="Y29" s="55"/>
      <c r="Z29" s="55"/>
      <c r="AA29" s="55"/>
      <c r="AB29" s="55"/>
      <c r="AC29" s="56"/>
      <c r="AD29" s="54"/>
      <c r="AE29" s="61"/>
      <c r="AF29" s="61"/>
    </row>
    <row r="30" spans="2:32" ht="34.5" customHeight="1" hidden="1">
      <c r="B30" s="19">
        <v>11</v>
      </c>
      <c r="C30" s="156" t="str">
        <f>Employability!O23</f>
        <v>Planning for and learning from a job interview</v>
      </c>
      <c r="D30" s="156"/>
      <c r="E30" s="156"/>
      <c r="F30" s="72">
        <v>30</v>
      </c>
      <c r="G30" s="123">
        <f t="shared" si="2"/>
      </c>
      <c r="H30" s="106">
        <f>IF(Employability!T23=TRUE,1,0)</f>
        <v>0</v>
      </c>
      <c r="I30" s="11">
        <f t="shared" si="1"/>
        <v>0</v>
      </c>
      <c r="K30" s="75"/>
      <c r="L30" s="62"/>
      <c r="M30" s="57"/>
      <c r="N30" s="57"/>
      <c r="O30" s="57"/>
      <c r="P30" s="57"/>
      <c r="Q30" s="57"/>
      <c r="R30" s="62"/>
      <c r="S30" s="62"/>
      <c r="T30" s="61"/>
      <c r="U30" s="74"/>
      <c r="V30" s="75"/>
      <c r="W30" s="53"/>
      <c r="X30" s="55"/>
      <c r="Y30" s="55"/>
      <c r="Z30" s="55"/>
      <c r="AA30" s="55"/>
      <c r="AB30" s="55"/>
      <c r="AC30" s="56"/>
      <c r="AD30" s="54"/>
      <c r="AE30" s="61"/>
      <c r="AF30" s="61"/>
    </row>
    <row r="31" spans="2:32" ht="34.5" customHeight="1" hidden="1">
      <c r="B31" s="19">
        <v>12</v>
      </c>
      <c r="C31" s="156" t="str">
        <f>Employability!O24</f>
        <v>Providing personal information for the workplace</v>
      </c>
      <c r="D31" s="156"/>
      <c r="E31" s="156"/>
      <c r="F31" s="72">
        <v>30</v>
      </c>
      <c r="G31" s="123">
        <f t="shared" si="2"/>
      </c>
      <c r="H31" s="106">
        <f>IF(Employability!T24=TRUE,1,0)</f>
        <v>0</v>
      </c>
      <c r="I31" s="11">
        <f t="shared" si="1"/>
        <v>0</v>
      </c>
      <c r="K31" s="75"/>
      <c r="L31" s="53"/>
      <c r="M31" s="55"/>
      <c r="N31" s="55"/>
      <c r="O31" s="55"/>
      <c r="P31" s="55"/>
      <c r="Q31" s="55"/>
      <c r="R31" s="56"/>
      <c r="S31" s="54"/>
      <c r="T31" s="61"/>
      <c r="U31" s="74"/>
      <c r="V31" s="75"/>
      <c r="W31" s="62"/>
      <c r="X31" s="57"/>
      <c r="Y31" s="57"/>
      <c r="Z31" s="57"/>
      <c r="AA31" s="57"/>
      <c r="AB31" s="57"/>
      <c r="AC31" s="62"/>
      <c r="AD31" s="62"/>
      <c r="AE31" s="61"/>
      <c r="AF31" s="61"/>
    </row>
    <row r="32" spans="2:32" ht="34.5" customHeight="1" hidden="1">
      <c r="B32" s="19">
        <v>13</v>
      </c>
      <c r="C32" s="156" t="str">
        <f>Employability!O25</f>
        <v>Preparing for and learning from a work placement</v>
      </c>
      <c r="D32" s="156"/>
      <c r="E32" s="156"/>
      <c r="F32" s="72">
        <v>30</v>
      </c>
      <c r="G32" s="123">
        <f t="shared" si="2"/>
      </c>
      <c r="H32" s="106">
        <f>IF(Employability!T25=TRUE,1,0)</f>
        <v>0</v>
      </c>
      <c r="I32" s="11">
        <f t="shared" si="1"/>
        <v>0</v>
      </c>
      <c r="K32" s="75"/>
      <c r="L32" s="53"/>
      <c r="M32" s="55"/>
      <c r="N32" s="55"/>
      <c r="O32" s="55"/>
      <c r="P32" s="55"/>
      <c r="Q32" s="55"/>
      <c r="R32" s="56"/>
      <c r="S32" s="54"/>
      <c r="T32" s="61"/>
      <c r="U32" s="74"/>
      <c r="V32" s="75"/>
      <c r="W32" s="53"/>
      <c r="X32" s="55"/>
      <c r="Y32" s="55"/>
      <c r="Z32" s="55"/>
      <c r="AA32" s="55"/>
      <c r="AB32" s="55"/>
      <c r="AC32" s="56"/>
      <c r="AD32" s="54"/>
      <c r="AE32" s="61"/>
      <c r="AF32" s="61"/>
    </row>
    <row r="33" spans="2:32" ht="34.5" customHeight="1" hidden="1">
      <c r="B33" s="33">
        <v>14</v>
      </c>
      <c r="C33" s="169" t="str">
        <f>Employability!O28</f>
        <v>Assessing myself for a career</v>
      </c>
      <c r="D33" s="169"/>
      <c r="E33" s="169"/>
      <c r="F33" s="73">
        <v>30</v>
      </c>
      <c r="G33" s="124">
        <f t="shared" si="2"/>
      </c>
      <c r="H33" s="106">
        <f>IF(Employability!T28=TRUE,1,0)</f>
        <v>0</v>
      </c>
      <c r="I33" s="11">
        <f t="shared" si="1"/>
        <v>0</v>
      </c>
      <c r="K33" s="75"/>
      <c r="L33" s="53"/>
      <c r="M33" s="55"/>
      <c r="N33" s="55"/>
      <c r="O33" s="55"/>
      <c r="P33" s="55"/>
      <c r="Q33" s="55"/>
      <c r="R33" s="56"/>
      <c r="S33" s="54"/>
      <c r="T33" s="61"/>
      <c r="U33" s="74"/>
      <c r="V33" s="75"/>
      <c r="W33" s="53"/>
      <c r="X33" s="55"/>
      <c r="Y33" s="55"/>
      <c r="Z33" s="55"/>
      <c r="AA33" s="55"/>
      <c r="AB33" s="55"/>
      <c r="AC33" s="56"/>
      <c r="AD33" s="54"/>
      <c r="AE33" s="61"/>
      <c r="AF33" s="61"/>
    </row>
    <row r="34" spans="2:32" ht="34.5" customHeight="1">
      <c r="B34" s="33">
        <v>15</v>
      </c>
      <c r="C34" s="169" t="str">
        <f>Employability!O29</f>
        <v>Learning to manage finance</v>
      </c>
      <c r="D34" s="169"/>
      <c r="E34" s="169"/>
      <c r="F34" s="73">
        <v>30</v>
      </c>
      <c r="G34" s="124">
        <f t="shared" si="2"/>
      </c>
      <c r="H34" s="106">
        <f>IF(Employability!T29=TRUE,1,0)</f>
        <v>0</v>
      </c>
      <c r="I34" s="11">
        <f t="shared" si="1"/>
        <v>0</v>
      </c>
      <c r="K34" s="75"/>
      <c r="L34" s="53"/>
      <c r="M34" s="55"/>
      <c r="N34" s="55"/>
      <c r="O34" s="55"/>
      <c r="P34" s="55"/>
      <c r="Q34" s="55"/>
      <c r="R34" s="56"/>
      <c r="S34" s="54"/>
      <c r="T34" s="61"/>
      <c r="U34" s="74"/>
      <c r="V34" s="75"/>
      <c r="W34" s="53"/>
      <c r="X34" s="55"/>
      <c r="Y34" s="55"/>
      <c r="Z34" s="55"/>
      <c r="AA34" s="55"/>
      <c r="AB34" s="55"/>
      <c r="AC34" s="56"/>
      <c r="AD34" s="54"/>
      <c r="AE34" s="61"/>
      <c r="AF34" s="61"/>
    </row>
    <row r="35" spans="2:32" ht="34.5" customHeight="1" hidden="1">
      <c r="B35" s="33">
        <v>16</v>
      </c>
      <c r="C35" s="169" t="str">
        <f>Employability!O30</f>
        <v>Planning for and reflecting on a job interview</v>
      </c>
      <c r="D35" s="169"/>
      <c r="E35" s="169"/>
      <c r="F35" s="73">
        <v>30</v>
      </c>
      <c r="G35" s="124">
        <f t="shared" si="2"/>
      </c>
      <c r="H35" s="106">
        <f>IF(Employability!T30=TRUE,1,0)</f>
        <v>0</v>
      </c>
      <c r="I35" s="11">
        <f t="shared" si="1"/>
        <v>0</v>
      </c>
      <c r="K35" s="75"/>
      <c r="L35" s="53"/>
      <c r="M35" s="55"/>
      <c r="N35" s="55"/>
      <c r="O35" s="55"/>
      <c r="P35" s="55"/>
      <c r="Q35" s="55"/>
      <c r="R35" s="56"/>
      <c r="S35" s="54"/>
      <c r="T35" s="61"/>
      <c r="U35" s="74"/>
      <c r="V35" s="75"/>
      <c r="W35" s="53"/>
      <c r="X35" s="55"/>
      <c r="Y35" s="55"/>
      <c r="Z35" s="55"/>
      <c r="AA35" s="55"/>
      <c r="AB35" s="55"/>
      <c r="AC35" s="56"/>
      <c r="AD35" s="54"/>
      <c r="AE35" s="61"/>
      <c r="AF35" s="61"/>
    </row>
    <row r="36" spans="2:32" ht="34.5" customHeight="1" hidden="1">
      <c r="B36" s="33">
        <v>17</v>
      </c>
      <c r="C36" s="169" t="str">
        <f>Employability!O31</f>
        <v>Presenting personal information for the workplace</v>
      </c>
      <c r="D36" s="169"/>
      <c r="E36" s="169"/>
      <c r="F36" s="73">
        <v>30</v>
      </c>
      <c r="G36" s="124">
        <f t="shared" si="2"/>
      </c>
      <c r="H36" s="106">
        <f>IF(Employability!T31=TRUE,1,0)</f>
        <v>0</v>
      </c>
      <c r="I36" s="11">
        <f t="shared" si="1"/>
        <v>0</v>
      </c>
      <c r="K36" s="75"/>
      <c r="L36" s="53"/>
      <c r="M36" s="55"/>
      <c r="N36" s="55"/>
      <c r="O36" s="55"/>
      <c r="P36" s="55"/>
      <c r="Q36" s="55"/>
      <c r="R36" s="56"/>
      <c r="S36" s="54"/>
      <c r="T36" s="61"/>
      <c r="U36" s="74"/>
      <c r="V36" s="75"/>
      <c r="W36" s="53"/>
      <c r="X36" s="55"/>
      <c r="Y36" s="55"/>
      <c r="Z36" s="55"/>
      <c r="AA36" s="55"/>
      <c r="AB36" s="55"/>
      <c r="AC36" s="56"/>
      <c r="AD36" s="54"/>
      <c r="AE36" s="61"/>
      <c r="AF36" s="61"/>
    </row>
    <row r="37" spans="2:32" ht="34.5" customHeight="1" hidden="1">
      <c r="B37" s="33">
        <v>18</v>
      </c>
      <c r="C37" s="169" t="str">
        <f>Employability!O32</f>
        <v>Planning for and reflecting on a work placement</v>
      </c>
      <c r="D37" s="169"/>
      <c r="E37" s="169"/>
      <c r="F37" s="73">
        <v>30</v>
      </c>
      <c r="G37" s="124">
        <f t="shared" si="2"/>
      </c>
      <c r="H37" s="106">
        <f>IF(Employability!T32=TRUE,1,0)</f>
        <v>0</v>
      </c>
      <c r="I37" s="11">
        <f t="shared" si="1"/>
        <v>0</v>
      </c>
      <c r="K37" s="75"/>
      <c r="L37" s="77"/>
      <c r="M37" s="57"/>
      <c r="N37" s="57"/>
      <c r="O37" s="57"/>
      <c r="P37" s="57"/>
      <c r="Q37" s="57"/>
      <c r="R37" s="62"/>
      <c r="S37" s="62"/>
      <c r="T37" s="61"/>
      <c r="U37" s="74"/>
      <c r="V37" s="75"/>
      <c r="W37" s="77"/>
      <c r="X37" s="57"/>
      <c r="Y37" s="57"/>
      <c r="Z37" s="57"/>
      <c r="AA37" s="57"/>
      <c r="AB37" s="57"/>
      <c r="AC37" s="62"/>
      <c r="AD37" s="62"/>
      <c r="AE37" s="61"/>
      <c r="AF37" s="61"/>
    </row>
    <row r="38" spans="2:32" ht="34.5" customHeight="1">
      <c r="B38" s="70"/>
      <c r="C38" s="70"/>
      <c r="D38" s="70"/>
      <c r="E38" s="70"/>
      <c r="F38" s="70"/>
      <c r="G38" s="70"/>
      <c r="H38" s="2"/>
      <c r="I38" s="11">
        <f>SUM(I20:I37)</f>
        <v>0</v>
      </c>
      <c r="K38" s="75"/>
      <c r="L38" s="53"/>
      <c r="M38" s="55"/>
      <c r="N38" s="55"/>
      <c r="O38" s="55"/>
      <c r="P38" s="55"/>
      <c r="Q38" s="55"/>
      <c r="R38" s="56"/>
      <c r="S38" s="54"/>
      <c r="T38" s="61"/>
      <c r="U38" s="74"/>
      <c r="V38" s="75"/>
      <c r="W38" s="53"/>
      <c r="X38" s="55"/>
      <c r="Y38" s="55"/>
      <c r="Z38" s="55"/>
      <c r="AA38" s="55"/>
      <c r="AB38" s="55"/>
      <c r="AC38" s="56"/>
      <c r="AD38" s="54"/>
      <c r="AE38" s="61"/>
      <c r="AF38" s="61"/>
    </row>
    <row r="39" spans="11:32" ht="34.5" customHeight="1">
      <c r="K39" s="75"/>
      <c r="L39" s="53"/>
      <c r="M39" s="55"/>
      <c r="N39" s="55"/>
      <c r="O39" s="55"/>
      <c r="P39" s="55"/>
      <c r="Q39" s="55"/>
      <c r="R39" s="56"/>
      <c r="S39" s="54"/>
      <c r="T39" s="61"/>
      <c r="U39" s="74"/>
      <c r="V39" s="75"/>
      <c r="W39" s="53"/>
      <c r="X39" s="55"/>
      <c r="Y39" s="55"/>
      <c r="Z39" s="55"/>
      <c r="AA39" s="55"/>
      <c r="AB39" s="55"/>
      <c r="AC39" s="56"/>
      <c r="AD39" s="54"/>
      <c r="AE39" s="61"/>
      <c r="AF39" s="61"/>
    </row>
    <row r="40" spans="11:32" ht="34.5" customHeight="1">
      <c r="K40" s="75"/>
      <c r="L40" s="53"/>
      <c r="M40" s="55"/>
      <c r="N40" s="55"/>
      <c r="O40" s="55"/>
      <c r="P40" s="55"/>
      <c r="Q40" s="55"/>
      <c r="R40" s="78"/>
      <c r="S40" s="54"/>
      <c r="T40" s="61"/>
      <c r="U40" s="74"/>
      <c r="V40" s="75"/>
      <c r="W40" s="53"/>
      <c r="X40" s="55"/>
      <c r="Y40" s="55"/>
      <c r="Z40" s="55"/>
      <c r="AA40" s="55"/>
      <c r="AB40" s="55"/>
      <c r="AC40" s="78"/>
      <c r="AD40" s="54"/>
      <c r="AE40" s="61"/>
      <c r="AF40" s="61"/>
    </row>
    <row r="41" spans="11:32" ht="34.5" customHeight="1">
      <c r="K41" s="75"/>
      <c r="L41" s="53"/>
      <c r="M41" s="55"/>
      <c r="N41" s="55"/>
      <c r="O41" s="55"/>
      <c r="P41" s="55"/>
      <c r="Q41" s="55"/>
      <c r="R41" s="78"/>
      <c r="S41" s="54"/>
      <c r="T41" s="61"/>
      <c r="U41" s="74"/>
      <c r="V41" s="75"/>
      <c r="W41" s="53"/>
      <c r="X41" s="55"/>
      <c r="Y41" s="55"/>
      <c r="Z41" s="55"/>
      <c r="AA41" s="55"/>
      <c r="AB41" s="55"/>
      <c r="AC41" s="78"/>
      <c r="AD41" s="54"/>
      <c r="AE41" s="61"/>
      <c r="AF41" s="61"/>
    </row>
    <row r="42" spans="11:32" ht="34.5" customHeight="1">
      <c r="K42" s="75"/>
      <c r="L42" s="53"/>
      <c r="M42" s="55"/>
      <c r="N42" s="55"/>
      <c r="O42" s="55"/>
      <c r="P42" s="55"/>
      <c r="Q42" s="55"/>
      <c r="R42" s="56"/>
      <c r="S42" s="54"/>
      <c r="T42" s="61"/>
      <c r="U42" s="74"/>
      <c r="V42" s="75"/>
      <c r="W42" s="53"/>
      <c r="X42" s="55"/>
      <c r="Y42" s="55"/>
      <c r="Z42" s="55"/>
      <c r="AA42" s="55"/>
      <c r="AB42" s="55"/>
      <c r="AC42" s="56"/>
      <c r="AD42" s="54"/>
      <c r="AE42" s="61"/>
      <c r="AF42" s="61"/>
    </row>
    <row r="43" spans="11:32" ht="34.5" customHeight="1">
      <c r="K43" s="75"/>
      <c r="L43" s="53"/>
      <c r="M43" s="55"/>
      <c r="N43" s="55"/>
      <c r="O43" s="55"/>
      <c r="P43" s="55"/>
      <c r="Q43" s="55"/>
      <c r="R43" s="56"/>
      <c r="S43" s="54"/>
      <c r="T43" s="61"/>
      <c r="U43" s="74"/>
      <c r="V43" s="75"/>
      <c r="W43" s="53"/>
      <c r="X43" s="55"/>
      <c r="Y43" s="55"/>
      <c r="Z43" s="55"/>
      <c r="AA43" s="55"/>
      <c r="AB43" s="55"/>
      <c r="AC43" s="56"/>
      <c r="AD43" s="54"/>
      <c r="AE43" s="61"/>
      <c r="AF43" s="61"/>
    </row>
    <row r="44" spans="11:32" ht="34.5" customHeight="1">
      <c r="K44" s="75"/>
      <c r="L44" s="53"/>
      <c r="M44" s="55"/>
      <c r="N44" s="55"/>
      <c r="O44" s="55"/>
      <c r="P44" s="55"/>
      <c r="Q44" s="55"/>
      <c r="R44" s="56"/>
      <c r="S44" s="54"/>
      <c r="T44" s="61"/>
      <c r="U44" s="74"/>
      <c r="V44" s="75"/>
      <c r="W44" s="62"/>
      <c r="X44" s="57"/>
      <c r="Y44" s="57"/>
      <c r="Z44" s="57"/>
      <c r="AA44" s="57"/>
      <c r="AB44" s="57"/>
      <c r="AC44" s="62"/>
      <c r="AD44" s="62"/>
      <c r="AE44" s="61"/>
      <c r="AF44" s="61"/>
    </row>
    <row r="45" spans="11:32" ht="34.5" customHeight="1">
      <c r="K45" s="75"/>
      <c r="L45" s="62"/>
      <c r="M45" s="57"/>
      <c r="N45" s="57"/>
      <c r="O45" s="57"/>
      <c r="P45" s="57"/>
      <c r="Q45" s="57"/>
      <c r="R45" s="62"/>
      <c r="S45" s="62"/>
      <c r="T45" s="61"/>
      <c r="U45" s="74"/>
      <c r="V45" s="75"/>
      <c r="W45" s="53"/>
      <c r="X45" s="55"/>
      <c r="Y45" s="55"/>
      <c r="Z45" s="55"/>
      <c r="AA45" s="55"/>
      <c r="AB45" s="55"/>
      <c r="AC45" s="56"/>
      <c r="AD45" s="54"/>
      <c r="AE45" s="61"/>
      <c r="AF45" s="61"/>
    </row>
    <row r="46" spans="11:32" ht="34.5" customHeight="1">
      <c r="K46" s="75"/>
      <c r="L46" s="53"/>
      <c r="M46" s="55"/>
      <c r="N46" s="55"/>
      <c r="O46" s="55"/>
      <c r="P46" s="55"/>
      <c r="Q46" s="55"/>
      <c r="R46" s="53"/>
      <c r="S46" s="54"/>
      <c r="T46" s="61"/>
      <c r="U46" s="74"/>
      <c r="V46" s="75"/>
      <c r="W46" s="53"/>
      <c r="X46" s="55"/>
      <c r="Y46" s="55"/>
      <c r="Z46" s="55"/>
      <c r="AA46" s="55"/>
      <c r="AB46" s="55"/>
      <c r="AC46" s="56"/>
      <c r="AD46" s="54"/>
      <c r="AE46" s="61"/>
      <c r="AF46" s="61"/>
    </row>
    <row r="47" spans="11:32" ht="34.5" customHeight="1">
      <c r="K47" s="75"/>
      <c r="L47" s="53"/>
      <c r="M47" s="55"/>
      <c r="N47" s="55"/>
      <c r="O47" s="55"/>
      <c r="P47" s="55"/>
      <c r="Q47" s="55"/>
      <c r="R47" s="53"/>
      <c r="S47" s="54"/>
      <c r="T47" s="61"/>
      <c r="U47" s="74"/>
      <c r="V47" s="75"/>
      <c r="W47" s="53"/>
      <c r="X47" s="55"/>
      <c r="Y47" s="55"/>
      <c r="Z47" s="55"/>
      <c r="AA47" s="55"/>
      <c r="AB47" s="55"/>
      <c r="AC47" s="56"/>
      <c r="AD47" s="54"/>
      <c r="AE47" s="61"/>
      <c r="AF47" s="61"/>
    </row>
    <row r="48" spans="11:32" ht="34.5" customHeight="1">
      <c r="K48" s="75"/>
      <c r="L48" s="53"/>
      <c r="M48" s="64"/>
      <c r="N48" s="64"/>
      <c r="O48" s="64"/>
      <c r="P48" s="64"/>
      <c r="Q48" s="64"/>
      <c r="R48" s="53"/>
      <c r="S48" s="54"/>
      <c r="T48" s="61"/>
      <c r="U48" s="74"/>
      <c r="V48" s="75"/>
      <c r="W48" s="53"/>
      <c r="X48" s="55"/>
      <c r="Y48" s="55"/>
      <c r="Z48" s="55"/>
      <c r="AA48" s="55"/>
      <c r="AB48" s="55"/>
      <c r="AC48" s="56"/>
      <c r="AD48" s="54"/>
      <c r="AE48" s="61"/>
      <c r="AF48" s="61"/>
    </row>
    <row r="49" spans="11:32" ht="34.5" customHeight="1">
      <c r="K49" s="75"/>
      <c r="L49" s="53"/>
      <c r="M49" s="64"/>
      <c r="N49" s="64"/>
      <c r="O49" s="64"/>
      <c r="P49" s="64"/>
      <c r="Q49" s="64"/>
      <c r="R49" s="53"/>
      <c r="S49" s="54"/>
      <c r="T49" s="61"/>
      <c r="U49" s="74"/>
      <c r="V49" s="40"/>
      <c r="W49" s="40"/>
      <c r="X49" s="40"/>
      <c r="Y49" s="40"/>
      <c r="Z49" s="40"/>
      <c r="AA49" s="40"/>
      <c r="AB49" s="40"/>
      <c r="AC49" s="40"/>
      <c r="AD49" s="40"/>
      <c r="AE49" s="61"/>
      <c r="AF49" s="61"/>
    </row>
    <row r="50" spans="11:32" ht="34.5" customHeight="1">
      <c r="K50" s="75"/>
      <c r="L50" s="53"/>
      <c r="M50" s="55"/>
      <c r="N50" s="55"/>
      <c r="O50" s="55"/>
      <c r="P50" s="55"/>
      <c r="Q50" s="55"/>
      <c r="R50" s="53"/>
      <c r="S50" s="54"/>
      <c r="T50" s="61"/>
      <c r="U50" s="74"/>
      <c r="V50" s="40"/>
      <c r="W50" s="40"/>
      <c r="X50" s="40"/>
      <c r="Y50" s="40"/>
      <c r="Z50" s="40"/>
      <c r="AA50" s="40"/>
      <c r="AB50" s="40"/>
      <c r="AC50" s="40"/>
      <c r="AD50" s="40"/>
      <c r="AE50" s="39"/>
      <c r="AF50" s="39"/>
    </row>
    <row r="51" spans="11:32" ht="34.5" customHeight="1">
      <c r="K51" s="75"/>
      <c r="L51" s="53"/>
      <c r="M51" s="55"/>
      <c r="N51" s="55"/>
      <c r="O51" s="55"/>
      <c r="P51" s="55"/>
      <c r="Q51" s="55"/>
      <c r="R51" s="53"/>
      <c r="S51" s="54"/>
      <c r="T51" s="61"/>
      <c r="U51" s="74"/>
      <c r="V51" s="40"/>
      <c r="W51" s="40"/>
      <c r="X51" s="40"/>
      <c r="Y51" s="40"/>
      <c r="Z51" s="40"/>
      <c r="AA51" s="40"/>
      <c r="AB51" s="40"/>
      <c r="AC51" s="40"/>
      <c r="AD51" s="40"/>
      <c r="AE51" s="39"/>
      <c r="AF51" s="39"/>
    </row>
    <row r="52" spans="11:32" ht="34.5" customHeight="1">
      <c r="K52" s="75"/>
      <c r="L52" s="53"/>
      <c r="M52" s="55"/>
      <c r="N52" s="55"/>
      <c r="O52" s="55"/>
      <c r="P52" s="55"/>
      <c r="Q52" s="55"/>
      <c r="R52" s="53"/>
      <c r="S52" s="54"/>
      <c r="T52" s="61"/>
      <c r="U52" s="74"/>
      <c r="V52" s="40"/>
      <c r="W52" s="40"/>
      <c r="X52" s="40"/>
      <c r="Y52" s="40"/>
      <c r="Z52" s="40"/>
      <c r="AA52" s="40"/>
      <c r="AB52" s="40"/>
      <c r="AC52" s="40"/>
      <c r="AD52" s="40"/>
      <c r="AE52" s="39"/>
      <c r="AF52" s="39"/>
    </row>
    <row r="53" spans="11:32" ht="34.5" customHeight="1">
      <c r="K53" s="40"/>
      <c r="L53" s="40"/>
      <c r="M53" s="40"/>
      <c r="N53" s="40"/>
      <c r="O53" s="40"/>
      <c r="P53" s="40"/>
      <c r="Q53" s="40"/>
      <c r="R53" s="40"/>
      <c r="S53" s="40"/>
      <c r="T53" s="74"/>
      <c r="U53" s="74"/>
      <c r="V53" s="40"/>
      <c r="W53" s="40"/>
      <c r="X53" s="40"/>
      <c r="Y53" s="40"/>
      <c r="Z53" s="40"/>
      <c r="AA53" s="40"/>
      <c r="AB53" s="40"/>
      <c r="AC53" s="40"/>
      <c r="AD53" s="40"/>
      <c r="AE53" s="39"/>
      <c r="AF53" s="39"/>
    </row>
    <row r="54" ht="34.5" customHeight="1"/>
    <row r="55" ht="34.5" customHeight="1"/>
    <row r="56" ht="34.5" customHeight="1"/>
    <row r="57" ht="34.5" customHeight="1"/>
    <row r="58" ht="34.5" customHeight="1"/>
    <row r="59" ht="34.5" customHeight="1"/>
    <row r="60" ht="34.5" customHeight="1"/>
    <row r="61" ht="34.5" customHeight="1"/>
    <row r="62" ht="34.5" customHeight="1"/>
    <row r="63" ht="34.5" customHeight="1"/>
    <row r="64" ht="34.5" customHeight="1"/>
    <row r="65" ht="34.5" customHeight="1"/>
    <row r="66" ht="34.5" customHeight="1"/>
    <row r="67" ht="34.5" customHeight="1"/>
    <row r="68" ht="34.5" customHeight="1"/>
    <row r="69" ht="34.5" customHeight="1"/>
    <row r="70" ht="34.5" customHeight="1"/>
    <row r="71" ht="34.5" customHeight="1"/>
    <row r="72" ht="34.5" customHeight="1"/>
    <row r="73" ht="34.5" customHeight="1"/>
    <row r="74" ht="34.5" customHeight="1"/>
    <row r="75" ht="34.5" customHeight="1"/>
    <row r="76" ht="34.5" customHeight="1"/>
    <row r="77" ht="34.5" customHeight="1"/>
    <row r="78" ht="34.5" customHeight="1"/>
    <row r="79" ht="34.5" customHeight="1"/>
    <row r="80" ht="34.5" customHeight="1"/>
    <row r="81" ht="34.5" customHeight="1"/>
    <row r="82" ht="34.5" customHeight="1"/>
  </sheetData>
  <sheetProtection password="CDC8" sheet="1" objects="1" scenarios="1" selectLockedCells="1"/>
  <mergeCells count="25">
    <mergeCell ref="C20:E20"/>
    <mergeCell ref="B3:H3"/>
    <mergeCell ref="B16:F16"/>
    <mergeCell ref="B17:K17"/>
    <mergeCell ref="E5:I5"/>
    <mergeCell ref="E7:I7"/>
    <mergeCell ref="E9:I9"/>
    <mergeCell ref="E11:I11"/>
    <mergeCell ref="C21:E21"/>
    <mergeCell ref="C22:E22"/>
    <mergeCell ref="C23:E23"/>
    <mergeCell ref="C24:E24"/>
    <mergeCell ref="C25:E25"/>
    <mergeCell ref="C34:E34"/>
    <mergeCell ref="C26:E26"/>
    <mergeCell ref="C27:E27"/>
    <mergeCell ref="C35:E35"/>
    <mergeCell ref="C36:E36"/>
    <mergeCell ref="C37:E37"/>
    <mergeCell ref="C28:E28"/>
    <mergeCell ref="C29:E29"/>
    <mergeCell ref="C30:E30"/>
    <mergeCell ref="C31:E31"/>
    <mergeCell ref="C32:E32"/>
    <mergeCell ref="C33:E33"/>
  </mergeCells>
  <conditionalFormatting sqref="B17:K17">
    <cfRule type="expression" priority="1" dxfId="42" stopIfTrue="1">
      <formula>$B$17="Click here to select level . . ."</formula>
    </cfRule>
  </conditionalFormatting>
  <printOptions/>
  <pageMargins left="0" right="0" top="0" bottom="0" header="0" footer="0"/>
  <pageSetup fitToHeight="1" fitToWidth="1" horizontalDpi="600" verticalDpi="600" orientation="portrait" paperSize="9" scale="4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Cambridge Assessment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 Adams</dc:creator>
  <cp:keywords/>
  <dc:description/>
  <cp:lastModifiedBy>Rachel Davis</cp:lastModifiedBy>
  <cp:lastPrinted>2013-11-04T15:36:41Z</cp:lastPrinted>
  <dcterms:created xsi:type="dcterms:W3CDTF">2013-06-17T10:42:11Z</dcterms:created>
  <dcterms:modified xsi:type="dcterms:W3CDTF">2013-11-06T10:48:56Z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